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4.xml" ContentType="application/vnd.openxmlformats-officedocument.drawing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345" activeTab="0"/>
  </bookViews>
  <sheets>
    <sheet name="GDP" sheetId="1" r:id="rId1"/>
    <sheet name="ภาพรวม" sheetId="2" r:id="rId2"/>
    <sheet name="ภาพรวม (2)" sheetId="3" r:id="rId3"/>
    <sheet name="KTOE รวม" sheetId="4" r:id="rId4"/>
    <sheet name="KTOE รวม (2)" sheetId="5" r:id="rId5"/>
    <sheet name="PE" sheetId="6" r:id="rId6"/>
    <sheet name="PE (2)" sheetId="7" r:id="rId7"/>
    <sheet name="PE KTOE" sheetId="8" r:id="rId8"/>
    <sheet name="PE KTOE (2)" sheetId="9" r:id="rId9"/>
    <sheet name="FE " sheetId="10" r:id="rId10"/>
    <sheet name="FE KTOE" sheetId="11" r:id="rId11"/>
    <sheet name="FE Sector" sheetId="12" r:id="rId12"/>
    <sheet name="FE Sector KTOE" sheetId="13" r:id="rId13"/>
    <sheet name="PE ผลิต" sheetId="14" r:id="rId14"/>
    <sheet name="PE ผลิต Ktoe" sheetId="15" r:id="rId15"/>
    <sheet name="PE นำเข้า" sheetId="16" r:id="rId16"/>
    <sheet name="PE นำเข้า (2)" sheetId="17" r:id="rId17"/>
    <sheet name="Crude S" sheetId="18" r:id="rId18"/>
    <sheet name="NG S" sheetId="19" r:id="rId19"/>
    <sheet name="NG S (2)" sheetId="20" r:id="rId20"/>
    <sheet name="Condy S" sheetId="21" r:id="rId21"/>
    <sheet name="Coal S" sheetId="22" r:id="rId22"/>
    <sheet name="NGD" sheetId="23" r:id="rId23"/>
    <sheet name="NGD (2)" sheetId="24" r:id="rId24"/>
    <sheet name="Coal" sheetId="25" r:id="rId25"/>
    <sheet name="Refinery" sheetId="26" r:id="rId26"/>
    <sheet name="Oil D" sheetId="27" r:id="rId27"/>
    <sheet name="Oil P" sheetId="28" r:id="rId28"/>
    <sheet name="Oil Im" sheetId="29" r:id="rId29"/>
    <sheet name="ELC F" sheetId="30" r:id="rId30"/>
    <sheet name="ELC P" sheetId="31" r:id="rId31"/>
    <sheet name="ELC P (2)" sheetId="32" r:id="rId32"/>
    <sheet name="Fuel Mixed" sheetId="33" r:id="rId33"/>
    <sheet name="Fuel Mixed (2)" sheetId="34" r:id="rId34"/>
  </sheets>
  <definedNames>
    <definedName name="_xlnm.Print_Area" localSheetId="32">'Fuel Mixed'!$B$1:$J$28</definedName>
    <definedName name="_xlnm.Print_Area" localSheetId="33">'Fuel Mixed (2)'!$B$1:$J$28</definedName>
    <definedName name="_xlnm.Print_Area" localSheetId="4">'KTOE รวม (2)'!$B$1:$O$13</definedName>
    <definedName name="_xlnm.Print_Area" localSheetId="5">'PE'!$B$1:$R$27</definedName>
    <definedName name="_xlnm.Print_Area" localSheetId="6">'PE (2)'!$B$1:$R$27</definedName>
    <definedName name="_xlnm.Print_Area" localSheetId="7">'PE KTOE'!$B$1:$Q$28</definedName>
    <definedName name="_xlnm.Print_Area" localSheetId="8">'PE KTOE (2)'!$B$1:$P$27</definedName>
    <definedName name="_xlnm.Print_Area" localSheetId="13">'PE ผลิต'!$B$1:$O$27</definedName>
  </definedNames>
  <calcPr fullCalcOnLoad="1"/>
</workbook>
</file>

<file path=xl/sharedStrings.xml><?xml version="1.0" encoding="utf-8"?>
<sst xmlns="http://schemas.openxmlformats.org/spreadsheetml/2006/main" count="738" uniqueCount="230">
  <si>
    <t>การผลิต</t>
  </si>
  <si>
    <t>การใช้</t>
  </si>
  <si>
    <t>2550-54</t>
  </si>
  <si>
    <t>2555-59</t>
  </si>
  <si>
    <t>น้ำมันสำเร็จรูป</t>
  </si>
  <si>
    <t>ก๊าซธรรมชาติ</t>
  </si>
  <si>
    <t>ถ่านหินและลิกไนต์</t>
  </si>
  <si>
    <t>ชนิดพลังงาน</t>
  </si>
  <si>
    <t>รวม</t>
  </si>
  <si>
    <t>ชนิด</t>
  </si>
  <si>
    <t>น้ำมันดิบ</t>
  </si>
  <si>
    <t>คอนเดนเสท</t>
  </si>
  <si>
    <t>การนำเข้า</t>
  </si>
  <si>
    <t>แหล่ง</t>
  </si>
  <si>
    <t>นำเข้า</t>
  </si>
  <si>
    <t>ประเภท</t>
  </si>
  <si>
    <t>ถ่านหิน</t>
  </si>
  <si>
    <t>เบนซิน</t>
  </si>
  <si>
    <t>ดีเซล</t>
  </si>
  <si>
    <t>น้ำมันเตา</t>
  </si>
  <si>
    <t>ไฟฟ้า</t>
  </si>
  <si>
    <t>หน่วย : กิกะวัตต์ชั่วโมง</t>
  </si>
  <si>
    <t>พลังงานเชิงพาณิชย์</t>
  </si>
  <si>
    <t>พลังงานทดแทน</t>
  </si>
  <si>
    <t xml:space="preserve">   ก๊าซธรรมชาติ</t>
  </si>
  <si>
    <t xml:space="preserve">   ถ่านหินและลิกไนต์</t>
  </si>
  <si>
    <t xml:space="preserve">   ไฟฟ้าพลังน้ำ/นำเข้า</t>
  </si>
  <si>
    <t>ภาคอุตสาหกรรม</t>
  </si>
  <si>
    <t>ภาคการขนส่ง</t>
  </si>
  <si>
    <t>สาขาการผลิต</t>
  </si>
  <si>
    <t>ก๊าด / เครื่องบิน</t>
  </si>
  <si>
    <t>หน่วย : พันบาร์เรลต่อวัน</t>
  </si>
  <si>
    <t>รวมการผลิต</t>
  </si>
  <si>
    <t xml:space="preserve">    น้ำมันดิบ</t>
  </si>
  <si>
    <t xml:space="preserve">    คอนเดนเสท</t>
  </si>
  <si>
    <t xml:space="preserve">    ก๊าซธรรมชาติ</t>
  </si>
  <si>
    <t xml:space="preserve">    ลิกไนต์</t>
  </si>
  <si>
    <t xml:space="preserve">    ไฟฟ้าพลังน้ำ</t>
  </si>
  <si>
    <t xml:space="preserve">    เหมืองเอกชน</t>
  </si>
  <si>
    <t>การผลิตน้ำมันสำเร็จรูป</t>
  </si>
  <si>
    <t>LPG</t>
  </si>
  <si>
    <t>ภายในประเทศ</t>
  </si>
  <si>
    <t>โรงกลั่น</t>
  </si>
  <si>
    <t>อื่นๆ</t>
  </si>
  <si>
    <t>กฟผ.</t>
  </si>
  <si>
    <t>ส่งออก</t>
  </si>
  <si>
    <t>หน่วย : บาร์เรลต่อวัน</t>
  </si>
  <si>
    <t>อุตสาหกรรม</t>
  </si>
  <si>
    <t>การขนส่ง</t>
  </si>
  <si>
    <t>ตารางที่ 1</t>
  </si>
  <si>
    <t>ตารางที่ 2</t>
  </si>
  <si>
    <t>ตารางที่ 3</t>
  </si>
  <si>
    <t>ตารางที่ 4</t>
  </si>
  <si>
    <t>ตารางที่ 5</t>
  </si>
  <si>
    <t>ตารางที่ 6</t>
  </si>
  <si>
    <t>ตารางที่ 7</t>
  </si>
  <si>
    <t>ตารางที่ 8</t>
  </si>
  <si>
    <t>ตารางที่ 9</t>
  </si>
  <si>
    <t>ตารางที่ 10</t>
  </si>
  <si>
    <t>ตารางที่ 11</t>
  </si>
  <si>
    <t>ตารางที่ 12</t>
  </si>
  <si>
    <t>ตารางที่ 13</t>
  </si>
  <si>
    <t>ตารางที่ 14</t>
  </si>
  <si>
    <t>ตารางที่ 15</t>
  </si>
  <si>
    <t>ตารางที่ 16</t>
  </si>
  <si>
    <t>ตารางที่ 17</t>
  </si>
  <si>
    <t>ตารางที่ 18</t>
  </si>
  <si>
    <t>ตารางที่ 19</t>
  </si>
  <si>
    <t>ตารางที่ 20</t>
  </si>
  <si>
    <t xml:space="preserve">      ภาคอุตสาหกรรม</t>
  </si>
  <si>
    <t xml:space="preserve">      ภาคอื่นๆ</t>
  </si>
  <si>
    <t>น้ำมัน</t>
  </si>
  <si>
    <t>นำเข้าสุทธิ</t>
  </si>
  <si>
    <t>หน่วย : พันบาร์เรลน้ำมันดิบต่อวัน</t>
  </si>
  <si>
    <t xml:space="preserve">  นำเข้าแหล่งอื่นๆ</t>
  </si>
  <si>
    <t>กำลังการผลิตไฟฟ้าติดตั้ง  ความต้องการไฟฟ้าสูงสุด และกำลังการผลิตไฟฟ้าสำรอง</t>
  </si>
  <si>
    <t>หน่วย :เมกกะวัตต์</t>
  </si>
  <si>
    <t>ปี</t>
  </si>
  <si>
    <t>กำลังการผลิตติดตั้ง</t>
  </si>
  <si>
    <t>กำลังการผลิตไฟฟ้าสำรอง (%)</t>
  </si>
  <si>
    <t>กรณีฐาน</t>
  </si>
  <si>
    <t>การนำเข้า/การใช้ทั้งหมด (%)</t>
  </si>
  <si>
    <t>การนำเข้า/พลังงานเชิงพาณิชย์(%)</t>
  </si>
  <si>
    <t>PRODUCTION</t>
  </si>
  <si>
    <t>LIGNITE</t>
  </si>
  <si>
    <t>IMPORT</t>
  </si>
  <si>
    <t>COAL</t>
  </si>
  <si>
    <t>CONSUMPTION</t>
  </si>
  <si>
    <t>IMPORT/CONSUMPTION (%)</t>
  </si>
  <si>
    <t>Import</t>
  </si>
  <si>
    <t>Import (net) of Petroleum Products</t>
  </si>
  <si>
    <t>2000</t>
  </si>
  <si>
    <t>2001</t>
  </si>
  <si>
    <t>2002</t>
  </si>
  <si>
    <t>2003</t>
  </si>
  <si>
    <t>2004</t>
  </si>
  <si>
    <t>2005</t>
  </si>
  <si>
    <t>Gasoline</t>
  </si>
  <si>
    <t>Ker/JET</t>
  </si>
  <si>
    <t>Diesel</t>
  </si>
  <si>
    <t>Fuel Oil</t>
  </si>
  <si>
    <t>TOTAL</t>
  </si>
  <si>
    <t>DEMAND PRODUCTION AND NET IMPORT</t>
  </si>
  <si>
    <t>UNIT : KBD(CRUDE OIL EQUIVALENT)</t>
  </si>
  <si>
    <t>Total</t>
  </si>
  <si>
    <t>IPP</t>
  </si>
  <si>
    <t>SPP</t>
  </si>
  <si>
    <t>Egat</t>
  </si>
  <si>
    <t>หน่วย : ล้านตัน</t>
  </si>
  <si>
    <t>การผลิตและการนำเข้าไฟฟ้า</t>
  </si>
  <si>
    <t>Unit : M.Unit</t>
  </si>
  <si>
    <t>PDP2001(NEW IPP uses Coal and NG)</t>
  </si>
  <si>
    <t>Unit : M. unit</t>
  </si>
  <si>
    <t>HYDRO</t>
  </si>
  <si>
    <t>NG</t>
  </si>
  <si>
    <t>OIL</t>
  </si>
  <si>
    <t>OTHERS</t>
  </si>
  <si>
    <t>หน่วย : ล้าน ลบฟ. ต่อวัน</t>
  </si>
  <si>
    <t>สัดส่วนการผลิตและการนำเข้าไฟฟ้า (กรณีฐาน)</t>
  </si>
  <si>
    <t>2560-64</t>
  </si>
  <si>
    <t>2550-64</t>
  </si>
  <si>
    <t xml:space="preserve">      ภาคเกษตรกรรม</t>
  </si>
  <si>
    <t>หมายเหตุ : Load Forecast  (มี.ค. 2550)</t>
  </si>
  <si>
    <t>หน่วย: ร้อยละ</t>
  </si>
  <si>
    <t>สมมุติฐานอัตราการขยายตัว GDP</t>
  </si>
  <si>
    <t>ภาพรวม</t>
  </si>
  <si>
    <t>การใช้พลังงานขั้นต้น (แผนหลัก)</t>
  </si>
  <si>
    <t>อัตราเพิ่มเฉลี่ย (%)</t>
  </si>
  <si>
    <t xml:space="preserve">   น้ำมัน</t>
  </si>
  <si>
    <t xml:space="preserve">   นิวเคลียร์</t>
  </si>
  <si>
    <t>สัดส่วนการใช้พลังงานขั้นต้น (แผนหลัก)</t>
  </si>
  <si>
    <t>การนำเข้า (สุทธิ)</t>
  </si>
  <si>
    <t>พลังงานหมุนเวียน</t>
  </si>
  <si>
    <t xml:space="preserve">   EGCO</t>
  </si>
  <si>
    <t xml:space="preserve">   RATCH</t>
  </si>
  <si>
    <t xml:space="preserve">   IPP</t>
  </si>
  <si>
    <t xml:space="preserve">   SPP</t>
  </si>
  <si>
    <t>โรงแยกก๊าซฯ</t>
  </si>
  <si>
    <t xml:space="preserve">    กฟผ. </t>
  </si>
  <si>
    <t>การผลิตไฟฟ้า</t>
  </si>
  <si>
    <t>การใช้ก๊าซธรรมชาติ (แผนหลัก)</t>
  </si>
  <si>
    <t>การใช้ถ่านหินและลิกไนต์ (แผนหลัก)</t>
  </si>
  <si>
    <t xml:space="preserve">   กฟผ.</t>
  </si>
  <si>
    <t xml:space="preserve">   ลิกไนต์</t>
  </si>
  <si>
    <t xml:space="preserve">   ถ่านหิน</t>
  </si>
  <si>
    <t>สาขา</t>
  </si>
  <si>
    <t>ขนส่ง</t>
  </si>
  <si>
    <t>อัตราเพิ่มเฉลี่ย (%)*</t>
  </si>
  <si>
    <t>* อัตราเพิ่มเฉลี่ยคำนวณจากค่าความร้อน</t>
  </si>
  <si>
    <t>LPG*</t>
  </si>
  <si>
    <t>* ไม่รวมการใช้ในปิโตรเคมี</t>
  </si>
  <si>
    <t>เบนซิน**</t>
  </si>
  <si>
    <t>ดีเซล**</t>
  </si>
  <si>
    <t>** หักการทดแทนจาก NGV แล้ว</t>
  </si>
  <si>
    <t>LPG/C3</t>
  </si>
  <si>
    <t>แผนหลัก</t>
  </si>
  <si>
    <t>แผนทางเลือก</t>
  </si>
  <si>
    <t>ความต้องการไฟฟ้าสูงสุด</t>
  </si>
  <si>
    <t>การผลิตและการนำเข้าไฟฟ้า (แผนหลัก)</t>
  </si>
  <si>
    <t>การผลิตไฟฟ้าแยกตามชนิดเชื้อเพลิง (แผนหลัก)</t>
  </si>
  <si>
    <t>สัดส่วนการผลิตไฟฟ้าแยกตามชนิดเชื้อเพลิง  (แผนหลัก)</t>
  </si>
  <si>
    <t>ถ่านหิน/ลิกไนต์</t>
  </si>
  <si>
    <t>พลังน้ำ/ไฟฟ้านำเข้า</t>
  </si>
  <si>
    <t>นิวเคลียร์</t>
  </si>
  <si>
    <t>การจัดหาน้ำมันดิบ</t>
  </si>
  <si>
    <t xml:space="preserve"> Offshore</t>
  </si>
  <si>
    <t xml:space="preserve">    PTTEP Siam</t>
  </si>
  <si>
    <t xml:space="preserve">    COTL</t>
  </si>
  <si>
    <t xml:space="preserve">    Pearl Oil</t>
  </si>
  <si>
    <t xml:space="preserve">    CTEP</t>
  </si>
  <si>
    <t xml:space="preserve">    Pacific Tiger</t>
  </si>
  <si>
    <t xml:space="preserve">    PTTEPI</t>
  </si>
  <si>
    <t xml:space="preserve">    Sino-U.S.</t>
  </si>
  <si>
    <t xml:space="preserve"> Onshore</t>
  </si>
  <si>
    <t xml:space="preserve">    CPOC/CTOC</t>
  </si>
  <si>
    <t xml:space="preserve">    PTTEP</t>
  </si>
  <si>
    <t xml:space="preserve">    Hess</t>
  </si>
  <si>
    <t>การจัดหาคอนเดนเสท</t>
  </si>
  <si>
    <t xml:space="preserve">    กฟผ.</t>
  </si>
  <si>
    <t xml:space="preserve">     ปัจจุบัน</t>
  </si>
  <si>
    <t xml:space="preserve">     แหล่งใหม่</t>
  </si>
  <si>
    <t xml:space="preserve">     พม่าปัจจุบัน</t>
  </si>
  <si>
    <t xml:space="preserve">     พม่าแหล่งใหม่</t>
  </si>
  <si>
    <t xml:space="preserve">     LNG</t>
  </si>
  <si>
    <t xml:space="preserve">     LNG/Regional Gas Additional </t>
  </si>
  <si>
    <t>ปริมาณน้ำมันดิบเข้ากลั่น</t>
  </si>
  <si>
    <t>Thai Oil</t>
  </si>
  <si>
    <t xml:space="preserve"> ESSO</t>
  </si>
  <si>
    <t xml:space="preserve"> BCP</t>
  </si>
  <si>
    <t xml:space="preserve"> RRC</t>
  </si>
  <si>
    <t xml:space="preserve"> SPRC</t>
  </si>
  <si>
    <t xml:space="preserve"> IRPC (Fomer TPI)</t>
  </si>
  <si>
    <t xml:space="preserve"> RPC</t>
  </si>
  <si>
    <t>การใช้น้ำมันสำเร็จรูป</t>
  </si>
  <si>
    <t>ตารางที่ 3.1</t>
  </si>
  <si>
    <t>การใช้พลังงานขั้นต้น (แผนทางเลือก)</t>
  </si>
  <si>
    <t>สัดส่วนการใช้พลังงานขั้นต้น (แผนทางเลือก)</t>
  </si>
  <si>
    <t>การใช้พลังงานขั้นสุดท้าย</t>
  </si>
  <si>
    <t>การใช้พลังงานขั้นสุดท้ายตามสาขาการผลิต</t>
  </si>
  <si>
    <t>การผลิตพลังงานขั้นต้น</t>
  </si>
  <si>
    <t>สัดส่วนการผลิตพลังงานขั้นต้น</t>
  </si>
  <si>
    <t>การใช้ก๊าซธรรมชาติ (แผนทางเลือก)</t>
  </si>
  <si>
    <t>การผลิตและการนำเข้าไฟฟ้า (แผนทางเลือก)</t>
  </si>
  <si>
    <t>สัดส่วนการผลิตและการนำเข้าไฟฟ้า (แผนทางเลือก)</t>
  </si>
  <si>
    <t>ตารางที่ 19.1</t>
  </si>
  <si>
    <t>ตารางที่ 12.1</t>
  </si>
  <si>
    <t>การผลิตไฟฟ้าแยกตามชนิดเชื้อเพลิง (แผนทางเลือก)</t>
  </si>
  <si>
    <t>สัดส่วนการผลิตไฟฟ้าแยกตามชนิดเชื้อเพลิง  (แผนทางเลือก)</t>
  </si>
  <si>
    <t>ตารางที่ 20.1</t>
  </si>
  <si>
    <t>การนำเข้า(สุทธิ)พลังงาน (แผนหลัก)</t>
  </si>
  <si>
    <t>ตารางที่ 7.1</t>
  </si>
  <si>
    <t>การนำเข้า(สุทธิ)พลังงาน (แผนทางเลือก)</t>
  </si>
  <si>
    <t>ตารางที่ 9.1</t>
  </si>
  <si>
    <t>การจัดหาก๊าซธรรมชาติ (แผนหลัก)</t>
  </si>
  <si>
    <t>การจัดหาก๊าซธรรมชาติ (แผนทางเลือก)</t>
  </si>
  <si>
    <t>การนำเข้า(สุทธิ)น้ำมันสำเร็จรูป</t>
  </si>
  <si>
    <t>Energy Elasticity ภาพรวม</t>
  </si>
  <si>
    <t>Energy Elasticity  ภาคอุตสาหกรรม</t>
  </si>
  <si>
    <t>การใช้ การผลิต และการนำเข้าสุทธิพลังงาน (แผนหลัก)</t>
  </si>
  <si>
    <t>การใช้ การผลิต และการนำเข้าสุทธิพลังงาน (แผนทางเลือก)</t>
  </si>
  <si>
    <t>ตารางที่ 2.1</t>
  </si>
  <si>
    <t>หน่วย : KTOE</t>
  </si>
  <si>
    <t>สัดส่วนการใช้พลังงานขั้นสุดท้าย</t>
  </si>
  <si>
    <t>สัดส่วนการใช้พลังงานขั้นสุดท้ายตามสาขาการผลิต</t>
  </si>
  <si>
    <t xml:space="preserve">สัดส่วนการใช้พลังงานขั้นสุดท้ายตามสาขาการผลิต </t>
  </si>
  <si>
    <t>หน่วย : กิกะวัตต์-ชั่งโมง</t>
  </si>
  <si>
    <t>หน่วย : ร้อยละ</t>
  </si>
  <si>
    <t>หน่วย : Ktoe</t>
  </si>
  <si>
    <t>ตารางที่ 6.1</t>
  </si>
  <si>
    <t xml:space="preserve">การจัดหาถ่านหินและลิกไนต์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</si>
</sst>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"/>
    <numFmt numFmtId="200" formatCode="0.0"/>
    <numFmt numFmtId="201" formatCode="#,##0.00_ ;\-#,##0.00\ "/>
    <numFmt numFmtId="202" formatCode="_-* #,##0_-;\-* #,##0_-;_-* &quot;-&quot;??_-;_-@_-"/>
    <numFmt numFmtId="203" formatCode="0.000"/>
    <numFmt numFmtId="204" formatCode="#,##0.000"/>
  </numFmts>
  <fonts count="20">
    <font>
      <sz val="14"/>
      <name val="Cordia New"/>
      <family val="0"/>
    </font>
    <font>
      <b/>
      <sz val="14"/>
      <name val="Cordia New"/>
      <family val="2"/>
    </font>
    <font>
      <b/>
      <sz val="16"/>
      <color indexed="56"/>
      <name val="Cordia New"/>
      <family val="2"/>
    </font>
    <font>
      <sz val="14"/>
      <color indexed="56"/>
      <name val="Cordia New"/>
      <family val="2"/>
    </font>
    <font>
      <b/>
      <sz val="14"/>
      <color indexed="56"/>
      <name val="Cordia New"/>
      <family val="2"/>
    </font>
    <font>
      <b/>
      <sz val="20"/>
      <color indexed="56"/>
      <name val="Cordia New"/>
      <family val="2"/>
    </font>
    <font>
      <b/>
      <sz val="12"/>
      <color indexed="56"/>
      <name val="Cordia New"/>
      <family val="2"/>
    </font>
    <font>
      <sz val="14"/>
      <color indexed="18"/>
      <name val="Cordia New"/>
      <family val="2"/>
    </font>
    <font>
      <b/>
      <sz val="14"/>
      <color indexed="18"/>
      <name val="Cordia New"/>
      <family val="2"/>
    </font>
    <font>
      <b/>
      <sz val="18"/>
      <color indexed="56"/>
      <name val="Cordia New"/>
      <family val="2"/>
    </font>
    <font>
      <sz val="8"/>
      <name val="Cordia New"/>
      <family val="0"/>
    </font>
    <font>
      <b/>
      <sz val="14"/>
      <color indexed="8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0"/>
      <name val="Arial"/>
      <family val="2"/>
    </font>
    <font>
      <sz val="10"/>
      <name val="Arial"/>
      <family val="0"/>
    </font>
    <font>
      <sz val="1.75"/>
      <name val="Arial"/>
      <family val="0"/>
    </font>
    <font>
      <b/>
      <sz val="1.75"/>
      <name val="Arial"/>
      <family val="0"/>
    </font>
    <font>
      <b/>
      <sz val="12"/>
      <name val="Arial"/>
      <family val="2"/>
    </font>
    <font>
      <b/>
      <sz val="17"/>
      <color indexed="56"/>
      <name val="Cord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33"/>
      </bottom>
    </border>
    <border>
      <left style="thin"/>
      <right style="thin"/>
      <top style="thin">
        <color indexed="33"/>
      </top>
      <bottom style="thin">
        <color indexed="33"/>
      </bottom>
    </border>
    <border>
      <left style="thin"/>
      <right style="thin"/>
      <top style="thin">
        <color indexed="14"/>
      </top>
      <bottom>
        <color indexed="63"/>
      </bottom>
    </border>
    <border>
      <left style="thin"/>
      <right style="thin"/>
      <top style="thin">
        <color indexed="33"/>
      </top>
      <bottom>
        <color indexed="63"/>
      </bottom>
    </border>
    <border>
      <left>
        <color indexed="63"/>
      </left>
      <right style="thin">
        <color indexed="33"/>
      </right>
      <top style="thin">
        <color indexed="33"/>
      </top>
      <bottom>
        <color indexed="63"/>
      </bottom>
    </border>
    <border>
      <left>
        <color indexed="63"/>
      </left>
      <right style="thin">
        <color indexed="3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 style="thin">
        <color indexed="3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3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>
        <color indexed="10"/>
      </top>
      <bottom style="thin"/>
    </border>
    <border>
      <left style="thin"/>
      <right style="thin"/>
      <top style="thin"/>
      <bottom style="thin">
        <color indexed="33"/>
      </bottom>
    </border>
    <border>
      <left style="thin"/>
      <right style="thin"/>
      <top style="thin">
        <color indexed="33"/>
      </top>
      <bottom style="thin"/>
    </border>
    <border>
      <left>
        <color indexed="63"/>
      </left>
      <right>
        <color indexed="63"/>
      </right>
      <top style="thin"/>
      <bottom style="thin">
        <color indexed="33"/>
      </bottom>
    </border>
    <border>
      <left>
        <color indexed="63"/>
      </left>
      <right>
        <color indexed="63"/>
      </right>
      <top style="thin">
        <color indexed="33"/>
      </top>
      <bottom style="thin"/>
    </border>
    <border>
      <left>
        <color indexed="63"/>
      </left>
      <right style="thin"/>
      <top style="thin"/>
      <bottom style="thin">
        <color indexed="10"/>
      </bottom>
    </border>
    <border>
      <left>
        <color indexed="63"/>
      </left>
      <right style="thin"/>
      <top style="thin">
        <color indexed="10"/>
      </top>
      <bottom style="thin"/>
    </border>
    <border>
      <left style="thin"/>
      <right style="thin"/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33"/>
      </top>
      <bottom style="thin">
        <color indexed="33"/>
      </bottom>
    </border>
    <border>
      <left>
        <color indexed="63"/>
      </left>
      <right style="thin">
        <color indexed="33"/>
      </right>
      <top style="thin">
        <color indexed="33"/>
      </top>
      <bottom style="thin">
        <color indexed="33"/>
      </bottom>
    </border>
    <border>
      <left style="thin"/>
      <right style="thin">
        <color indexed="8"/>
      </right>
      <top style="thin"/>
      <bottom style="thin">
        <color indexed="33"/>
      </bottom>
    </border>
    <border>
      <left style="thin"/>
      <right style="thin">
        <color indexed="8"/>
      </right>
      <top style="thin">
        <color indexed="3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33"/>
      </bottom>
    </border>
    <border>
      <left style="thin">
        <color indexed="8"/>
      </left>
      <right style="thin">
        <color indexed="8"/>
      </right>
      <top style="thin">
        <color indexed="3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33"/>
      </bottom>
    </border>
    <border>
      <left style="thin">
        <color indexed="8"/>
      </left>
      <right>
        <color indexed="63"/>
      </right>
      <top style="thin">
        <color indexed="3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33"/>
      </bottom>
    </border>
    <border>
      <left>
        <color indexed="63"/>
      </left>
      <right style="thin">
        <color indexed="33"/>
      </right>
      <top style="thin"/>
      <bottom style="thin">
        <color indexed="33"/>
      </bottom>
    </border>
    <border>
      <left>
        <color indexed="63"/>
      </left>
      <right style="thin">
        <color indexed="33"/>
      </right>
      <top style="thin">
        <color indexed="33"/>
      </top>
      <bottom style="thin"/>
    </border>
    <border>
      <left>
        <color indexed="63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thin"/>
      <top style="thin">
        <color indexed="10"/>
      </top>
      <bottom>
        <color indexed="63"/>
      </bottom>
    </border>
    <border>
      <left style="thin"/>
      <right>
        <color indexed="63"/>
      </right>
      <top style="thin">
        <color indexed="10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33"/>
      </right>
      <top style="thin"/>
      <bottom>
        <color indexed="63"/>
      </bottom>
    </border>
    <border>
      <left style="thin"/>
      <right style="thin">
        <color indexed="33"/>
      </right>
      <top>
        <color indexed="63"/>
      </top>
      <bottom style="thin"/>
    </border>
    <border>
      <left style="thin">
        <color indexed="33"/>
      </left>
      <right style="thin">
        <color indexed="33"/>
      </right>
      <top style="thin"/>
      <bottom style="thin">
        <color indexed="33"/>
      </bottom>
    </border>
    <border>
      <left style="thin">
        <color indexed="33"/>
      </left>
      <right style="thin">
        <color indexed="33"/>
      </right>
      <top style="thin">
        <color indexed="3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0" fontId="4" fillId="0" borderId="0" xfId="0" applyNumberFormat="1" applyFont="1" applyBorder="1" applyAlignment="1">
      <alignment/>
    </xf>
    <xf numFmtId="200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right"/>
    </xf>
    <xf numFmtId="200" fontId="3" fillId="0" borderId="0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200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200" fontId="3" fillId="0" borderId="5" xfId="0" applyNumberFormat="1" applyFont="1" applyBorder="1" applyAlignment="1">
      <alignment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4" fillId="0" borderId="4" xfId="0" applyNumberFormat="1" applyFont="1" applyBorder="1" applyAlignment="1">
      <alignment/>
    </xf>
    <xf numFmtId="200" fontId="3" fillId="0" borderId="6" xfId="0" applyNumberFormat="1" applyFont="1" applyBorder="1" applyAlignment="1">
      <alignment/>
    </xf>
    <xf numFmtId="200" fontId="3" fillId="0" borderId="2" xfId="0" applyNumberFormat="1" applyFont="1" applyBorder="1" applyAlignment="1">
      <alignment/>
    </xf>
    <xf numFmtId="200" fontId="3" fillId="0" borderId="6" xfId="0" applyNumberFormat="1" applyFont="1" applyBorder="1" applyAlignment="1">
      <alignment/>
    </xf>
    <xf numFmtId="0" fontId="4" fillId="0" borderId="2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200" fontId="4" fillId="0" borderId="2" xfId="0" applyNumberFormat="1" applyFont="1" applyBorder="1" applyAlignment="1">
      <alignment/>
    </xf>
    <xf numFmtId="200" fontId="4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200" fontId="4" fillId="0" borderId="4" xfId="0" applyNumberFormat="1" applyFont="1" applyBorder="1" applyAlignment="1">
      <alignment/>
    </xf>
    <xf numFmtId="200" fontId="4" fillId="0" borderId="8" xfId="0" applyNumberFormat="1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11" fillId="0" borderId="7" xfId="0" applyFont="1" applyBorder="1" applyAlignment="1">
      <alignment horizontal="center"/>
    </xf>
    <xf numFmtId="1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200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1" xfId="0" applyNumberFormat="1" applyBorder="1" applyAlignment="1">
      <alignment/>
    </xf>
    <xf numFmtId="0" fontId="3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11" fillId="0" borderId="4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/>
    </xf>
    <xf numFmtId="0" fontId="1" fillId="0" borderId="0" xfId="0" applyFont="1" applyAlignment="1">
      <alignment/>
    </xf>
    <xf numFmtId="200" fontId="3" fillId="0" borderId="11" xfId="0" applyNumberFormat="1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Font="1" applyBorder="1" applyAlignment="1">
      <alignment/>
    </xf>
    <xf numFmtId="0" fontId="3" fillId="0" borderId="11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3" fontId="4" fillId="0" borderId="7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1" fontId="8" fillId="0" borderId="2" xfId="0" applyNumberFormat="1" applyFont="1" applyBorder="1" applyAlignment="1">
      <alignment/>
    </xf>
    <xf numFmtId="200" fontId="8" fillId="0" borderId="11" xfId="0" applyNumberFormat="1" applyFont="1" applyBorder="1" applyAlignment="1">
      <alignment/>
    </xf>
    <xf numFmtId="200" fontId="0" fillId="0" borderId="2" xfId="0" applyNumberFormat="1" applyBorder="1" applyAlignment="1">
      <alignment/>
    </xf>
    <xf numFmtId="200" fontId="4" fillId="0" borderId="4" xfId="0" applyNumberFormat="1" applyFont="1" applyBorder="1" applyAlignment="1">
      <alignment/>
    </xf>
    <xf numFmtId="200" fontId="7" fillId="0" borderId="2" xfId="0" applyNumberFormat="1" applyFont="1" applyBorder="1" applyAlignment="1">
      <alignment/>
    </xf>
    <xf numFmtId="0" fontId="1" fillId="0" borderId="11" xfId="0" applyFont="1" applyBorder="1" applyAlignment="1">
      <alignment/>
    </xf>
    <xf numFmtId="1" fontId="1" fillId="0" borderId="2" xfId="0" applyNumberFormat="1" applyFont="1" applyBorder="1" applyAlignment="1">
      <alignment/>
    </xf>
    <xf numFmtId="200" fontId="1" fillId="0" borderId="2" xfId="0" applyNumberFormat="1" applyFont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3" xfId="0" applyNumberFormat="1" applyBorder="1" applyAlignment="1">
      <alignment/>
    </xf>
    <xf numFmtId="200" fontId="3" fillId="0" borderId="29" xfId="0" applyNumberFormat="1" applyFont="1" applyBorder="1" applyAlignment="1">
      <alignment/>
    </xf>
    <xf numFmtId="200" fontId="3" fillId="0" borderId="3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3" fontId="3" fillId="0" borderId="2" xfId="0" applyNumberFormat="1" applyFont="1" applyBorder="1" applyAlignment="1">
      <alignment horizontal="center" vertical="center"/>
    </xf>
    <xf numFmtId="200" fontId="3" fillId="0" borderId="2" xfId="0" applyNumberFormat="1" applyFont="1" applyBorder="1" applyAlignment="1">
      <alignment horizontal="center" vertical="center"/>
    </xf>
    <xf numFmtId="200" fontId="3" fillId="0" borderId="2" xfId="15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200" fontId="3" fillId="0" borderId="3" xfId="0" applyNumberFormat="1" applyFont="1" applyFill="1" applyBorder="1" applyAlignment="1">
      <alignment horizontal="center" vertical="center"/>
    </xf>
    <xf numFmtId="200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3" fillId="0" borderId="30" xfId="0" applyFont="1" applyBorder="1" applyAlignment="1">
      <alignment/>
    </xf>
    <xf numFmtId="3" fontId="0" fillId="0" borderId="31" xfId="0" applyNumberFormat="1" applyBorder="1" applyAlignment="1">
      <alignment/>
    </xf>
    <xf numFmtId="200" fontId="3" fillId="0" borderId="31" xfId="0" applyNumberFormat="1" applyFont="1" applyBorder="1" applyAlignment="1">
      <alignment/>
    </xf>
    <xf numFmtId="0" fontId="3" fillId="0" borderId="0" xfId="0" applyFont="1" applyAlignment="1">
      <alignment/>
    </xf>
    <xf numFmtId="3" fontId="4" fillId="0" borderId="3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4" fillId="0" borderId="19" xfId="0" applyFont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0" fontId="4" fillId="0" borderId="11" xfId="0" applyNumberFormat="1" applyFont="1" applyBorder="1" applyAlignment="1">
      <alignment/>
    </xf>
    <xf numFmtId="200" fontId="4" fillId="0" borderId="29" xfId="0" applyNumberFormat="1" applyFon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4" fillId="0" borderId="12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3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0" xfId="0" applyFont="1" applyBorder="1" applyAlignment="1">
      <alignment/>
    </xf>
    <xf numFmtId="200" fontId="3" fillId="0" borderId="37" xfId="0" applyNumberFormat="1" applyFont="1" applyBorder="1" applyAlignment="1">
      <alignment/>
    </xf>
    <xf numFmtId="200" fontId="3" fillId="0" borderId="4" xfId="0" applyNumberFormat="1" applyFont="1" applyBorder="1" applyAlignment="1">
      <alignment/>
    </xf>
    <xf numFmtId="199" fontId="0" fillId="0" borderId="2" xfId="0" applyNumberFormat="1" applyBorder="1" applyAlignment="1">
      <alignment/>
    </xf>
    <xf numFmtId="0" fontId="4" fillId="0" borderId="2" xfId="0" applyFont="1" applyBorder="1" applyAlignment="1">
      <alignment horizontal="right" vertical="center"/>
    </xf>
    <xf numFmtId="200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00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200" fontId="3" fillId="0" borderId="3" xfId="0" applyNumberFormat="1" applyFont="1" applyBorder="1" applyAlignment="1">
      <alignment horizontal="right"/>
    </xf>
    <xf numFmtId="2" fontId="4" fillId="2" borderId="4" xfId="0" applyNumberFormat="1" applyFont="1" applyFill="1" applyBorder="1" applyAlignment="1">
      <alignment/>
    </xf>
    <xf numFmtId="2" fontId="4" fillId="3" borderId="4" xfId="0" applyNumberFormat="1" applyFont="1" applyFill="1" applyBorder="1" applyAlignment="1">
      <alignment/>
    </xf>
    <xf numFmtId="0" fontId="3" fillId="0" borderId="9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200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7" xfId="0" applyFont="1" applyBorder="1" applyAlignment="1">
      <alignment/>
    </xf>
    <xf numFmtId="0" fontId="11" fillId="0" borderId="7" xfId="0" applyFont="1" applyBorder="1" applyAlignment="1">
      <alignment horizontal="center" vertical="center"/>
    </xf>
    <xf numFmtId="0" fontId="11" fillId="0" borderId="37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58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1" fillId="0" borderId="5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0" fontId="11" fillId="0" borderId="6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'FE KTOE'!$B$19</c:f>
              <c:strCache>
                <c:ptCount val="1"/>
                <c:pt idx="0">
                  <c:v>น้ำมันสำเร็จรูป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'FE KTOE'!$D$16:$H$17</c:f>
              <c:multiLvlStrCache/>
            </c:multiLvlStrRef>
          </c:cat>
          <c:val>
            <c:numRef>
              <c:f>'FE KTOE'!$C$19:$H$19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'FE KTOE'!$B$20</c:f>
              <c:strCache>
                <c:ptCount val="1"/>
                <c:pt idx="0">
                  <c:v>ก๊าซธรรมชาติ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'FE KTOE'!$D$16:$H$17</c:f>
              <c:multiLvlStrCache/>
            </c:multiLvlStrRef>
          </c:cat>
          <c:val>
            <c:numRef>
              <c:f>'FE KTOE'!$C$20:$H$20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'FE KTOE'!$B$21</c:f>
              <c:strCache>
                <c:ptCount val="1"/>
                <c:pt idx="0">
                  <c:v>ถ่านหินและลิกไนต์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'FE KTOE'!$D$16:$H$17</c:f>
              <c:multiLvlStrCache/>
            </c:multiLvlStrRef>
          </c:cat>
          <c:val>
            <c:numRef>
              <c:f>'FE KTOE'!$C$21:$H$21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'FE KTOE'!$B$22</c:f>
              <c:strCache>
                <c:ptCount val="1"/>
                <c:pt idx="0">
                  <c:v>ไฟฟ้า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'FE KTOE'!$D$16:$H$17</c:f>
              <c:multiLvlStrCache/>
            </c:multiLvlStrRef>
          </c:cat>
          <c:val>
            <c:numRef>
              <c:f>'FE KTOE'!$C$22:$H$22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'FE KTOE'!$B$23</c:f>
              <c:strCache>
                <c:ptCount val="1"/>
                <c:pt idx="0">
                  <c:v>พลังงานทดแทน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'FE KTOE'!$D$16:$H$17</c:f>
              <c:multiLvlStrCache/>
            </c:multiLvlStrRef>
          </c:cat>
          <c:val>
            <c:numRef>
              <c:f>'FE KTOE'!$C$23:$H$23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19460634"/>
        <c:axId val="40927979"/>
      </c:bar3DChart>
      <c:catAx>
        <c:axId val="1946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40927979"/>
        <c:crosses val="autoZero"/>
        <c:auto val="1"/>
        <c:lblOffset val="100"/>
        <c:noMultiLvlLbl val="0"/>
      </c:catAx>
      <c:valAx>
        <c:axId val="409279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94606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'FE Sector KTOE'!$B$18</c:f>
              <c:strCache>
                <c:ptCount val="1"/>
                <c:pt idx="0">
                  <c:v>อุตสาหกรรม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'FE Sector KTOE'!$D$16:$H$17</c:f>
              <c:multiLvlStrCache/>
            </c:multiLvlStrRef>
          </c:cat>
          <c:val>
            <c:numRef>
              <c:f>'FE Sector KTOE'!$C$18:$H$18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'FE Sector KTOE'!$B$19</c:f>
              <c:strCache>
                <c:ptCount val="1"/>
                <c:pt idx="0">
                  <c:v>การขนส่ง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'FE Sector KTOE'!$D$16:$H$17</c:f>
              <c:multiLvlStrCache/>
            </c:multiLvlStrRef>
          </c:cat>
          <c:val>
            <c:numRef>
              <c:f>'FE Sector KTOE'!$C$19:$H$19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'FE Sector KTOE'!$B$20</c:f>
              <c:strCache>
                <c:ptCount val="1"/>
                <c:pt idx="0">
                  <c:v>อื่นๆ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99CC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'FE Sector KTOE'!$D$16:$H$17</c:f>
              <c:multiLvlStrCache/>
            </c:multiLvlStrRef>
          </c:cat>
          <c:val>
            <c:numRef>
              <c:f>'FE Sector KTOE'!$C$20:$H$20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32807492"/>
        <c:axId val="26831973"/>
      </c:bar3DChart>
      <c:catAx>
        <c:axId val="32807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26831973"/>
        <c:crosses val="autoZero"/>
        <c:auto val="1"/>
        <c:lblOffset val="100"/>
        <c:noMultiLvlLbl val="0"/>
      </c:catAx>
      <c:valAx>
        <c:axId val="268319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328074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5"/>
          <c:order val="0"/>
          <c:tx>
            <c:strRef>
              <c:f>'PE นำเข้า'!#REF!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 นำเข้า'!#REF!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'PE นำเข้า'!#REF!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'PE นำเข้า'!#REF!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 นำเข้า'!#REF!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'PE นำเข้า'!#REF!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'PE นำเข้า'!#REF!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 นำเข้า'!#REF!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'PE นำเข้า'!#REF!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3"/>
          <c:tx>
            <c:strRef>
              <c:f>'PE นำเข้า'!#REF!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 นำเข้า'!#REF!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'PE นำเข้า'!#REF!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4"/>
          <c:tx>
            <c:strRef>
              <c:f>'PE นำเข้า'!#REF!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 นำเข้า'!#REF!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'PE นำเข้า'!#REF!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5"/>
          <c:tx>
            <c:strRef>
              <c:f>'PE นำเข้า'!#REF!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 นำเข้า'!#REF!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'PE นำเข้า'!#REF!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'PE นำเข้า'!#REF!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 นำเข้า'!#REF!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'PE นำเข้า'!#REF!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40161166"/>
        <c:axId val="25906175"/>
      </c:bar3DChart>
      <c:catAx>
        <c:axId val="4016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906175"/>
        <c:crosses val="autoZero"/>
        <c:auto val="1"/>
        <c:lblOffset val="100"/>
        <c:noMultiLvlLbl val="0"/>
      </c:catAx>
      <c:valAx>
        <c:axId val="259061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611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'Fuel Mixed'!$B$20</c:f>
              <c:strCache>
                <c:ptCount val="1"/>
                <c:pt idx="0">
                  <c:v>ก๊าซธรรมชาติ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'Fuel Mixed'!$D$18:$H$19</c:f>
              <c:multiLvlStrCache/>
            </c:multiLvlStrRef>
          </c:cat>
          <c:val>
            <c:numRef>
              <c:f>'Fuel Mixed'!$C$20:$H$20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'Fuel Mixed'!$B$21</c:f>
              <c:strCache>
                <c:ptCount val="1"/>
                <c:pt idx="0">
                  <c:v>ถ่านหิน/ลิกไนต์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'Fuel Mixed'!$D$18:$H$19</c:f>
              <c:multiLvlStrCache/>
            </c:multiLvlStrRef>
          </c:cat>
          <c:val>
            <c:numRef>
              <c:f>'Fuel Mixed'!$C$21:$H$21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'Fuel Mixed'!$B$22</c:f>
              <c:strCache>
                <c:ptCount val="1"/>
                <c:pt idx="0">
                  <c:v>น้ำมัน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'Fuel Mixed'!$D$18:$H$19</c:f>
              <c:multiLvlStrCache/>
            </c:multiLvlStrRef>
          </c:cat>
          <c:val>
            <c:numRef>
              <c:f>'Fuel Mixed'!$C$22:$H$22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'Fuel Mixed'!$B$23</c:f>
              <c:strCache>
                <c:ptCount val="1"/>
                <c:pt idx="0">
                  <c:v>พลังน้ำ/ไฟฟ้านำเข้า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'Fuel Mixed'!$D$18:$H$19</c:f>
              <c:multiLvlStrCache/>
            </c:multiLvlStrRef>
          </c:cat>
          <c:val>
            <c:numRef>
              <c:f>'Fuel Mixed'!$C$23:$H$23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'Fuel Mixed'!$B$24</c:f>
              <c:strCache>
                <c:ptCount val="1"/>
                <c:pt idx="0">
                  <c:v>พลังงานหมุนเวียน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'Fuel Mixed'!$D$18:$H$19</c:f>
              <c:multiLvlStrCache/>
            </c:multiLvlStrRef>
          </c:cat>
          <c:val>
            <c:numRef>
              <c:f>'Fuel Mixed'!$C$24:$H$24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'Fuel Mixed'!$B$25</c:f>
              <c:strCache>
                <c:ptCount val="1"/>
                <c:pt idx="0">
                  <c:v>นิวเคลียร์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'Fuel Mixed'!$D$18:$H$19</c:f>
              <c:multiLvlStrCache/>
            </c:multiLvlStrRef>
          </c:cat>
          <c:val>
            <c:numRef>
              <c:f>'Fuel Mixed'!$C$25:$H$25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31828984"/>
        <c:axId val="18025401"/>
      </c:bar3DChart>
      <c:catAx>
        <c:axId val="31828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18025401"/>
        <c:crosses val="autoZero"/>
        <c:auto val="1"/>
        <c:lblOffset val="100"/>
        <c:noMultiLvlLbl val="0"/>
      </c:catAx>
      <c:valAx>
        <c:axId val="180254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318289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31</xdr:row>
      <xdr:rowOff>171450</xdr:rowOff>
    </xdr:from>
    <xdr:to>
      <xdr:col>14</xdr:col>
      <xdr:colOff>95250</xdr:colOff>
      <xdr:row>44</xdr:row>
      <xdr:rowOff>190500</xdr:rowOff>
    </xdr:to>
    <xdr:graphicFrame>
      <xdr:nvGraphicFramePr>
        <xdr:cNvPr id="1" name="Chart 1"/>
        <xdr:cNvGraphicFramePr/>
      </xdr:nvGraphicFramePr>
      <xdr:xfrm>
        <a:off x="1247775" y="8982075"/>
        <a:ext cx="58864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29</xdr:row>
      <xdr:rowOff>57150</xdr:rowOff>
    </xdr:from>
    <xdr:to>
      <xdr:col>13</xdr:col>
      <xdr:colOff>333375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1133475" y="8362950"/>
        <a:ext cx="58864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46</xdr:row>
      <xdr:rowOff>0</xdr:rowOff>
    </xdr:from>
    <xdr:to>
      <xdr:col>13</xdr:col>
      <xdr:colOff>190500</xdr:colOff>
      <xdr:row>46</xdr:row>
      <xdr:rowOff>0</xdr:rowOff>
    </xdr:to>
    <xdr:graphicFrame>
      <xdr:nvGraphicFramePr>
        <xdr:cNvPr id="1" name="Chart 2"/>
        <xdr:cNvGraphicFramePr/>
      </xdr:nvGraphicFramePr>
      <xdr:xfrm>
        <a:off x="571500" y="12506325"/>
        <a:ext cx="5886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14</xdr:row>
      <xdr:rowOff>66675</xdr:rowOff>
    </xdr:from>
    <xdr:to>
      <xdr:col>20</xdr:col>
      <xdr:colOff>485775</xdr:colOff>
      <xdr:row>26</xdr:row>
      <xdr:rowOff>257175</xdr:rowOff>
    </xdr:to>
    <xdr:graphicFrame>
      <xdr:nvGraphicFramePr>
        <xdr:cNvPr id="1" name="Chart 1"/>
        <xdr:cNvGraphicFramePr/>
      </xdr:nvGraphicFramePr>
      <xdr:xfrm>
        <a:off x="6591300" y="4048125"/>
        <a:ext cx="58864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showGridLines="0" tabSelected="1" workbookViewId="0" topLeftCell="A1">
      <selection activeCell="L4" sqref="L4"/>
    </sheetView>
  </sheetViews>
  <sheetFormatPr defaultColWidth="9.140625" defaultRowHeight="21.75"/>
  <cols>
    <col min="1" max="1" width="0.85546875" style="6" customWidth="1"/>
    <col min="2" max="2" width="28.140625" style="6" customWidth="1"/>
    <col min="3" max="7" width="10.7109375" style="6" customWidth="1"/>
    <col min="8" max="16384" width="9.140625" style="6" customWidth="1"/>
  </cols>
  <sheetData>
    <row r="1" spans="2:7" ht="23.25">
      <c r="B1" s="202" t="s">
        <v>49</v>
      </c>
      <c r="C1" s="202"/>
      <c r="D1" s="202"/>
      <c r="E1" s="202"/>
      <c r="F1" s="202"/>
      <c r="G1" s="202"/>
    </row>
    <row r="2" spans="2:7" ht="23.25" customHeight="1">
      <c r="B2" s="201" t="s">
        <v>124</v>
      </c>
      <c r="C2" s="201"/>
      <c r="D2" s="201"/>
      <c r="E2" s="201"/>
      <c r="F2" s="201"/>
      <c r="G2" s="201"/>
    </row>
    <row r="3" spans="2:6" ht="14.25" customHeight="1">
      <c r="B3" s="3"/>
      <c r="C3" s="3"/>
      <c r="D3" s="3"/>
      <c r="E3" s="3"/>
      <c r="F3" s="3"/>
    </row>
    <row r="4" spans="2:6" ht="6.75" customHeight="1">
      <c r="B4" s="3"/>
      <c r="C4" s="3"/>
      <c r="D4" s="3"/>
      <c r="E4" s="3"/>
      <c r="F4" s="3"/>
    </row>
    <row r="5" spans="2:7" ht="12" customHeight="1">
      <c r="B5" s="200" t="s">
        <v>123</v>
      </c>
      <c r="C5" s="200"/>
      <c r="D5" s="200"/>
      <c r="E5" s="200"/>
      <c r="F5" s="200"/>
      <c r="G5" s="200"/>
    </row>
    <row r="6" spans="2:6" ht="12" customHeight="1">
      <c r="B6" s="3"/>
      <c r="C6" s="3"/>
      <c r="D6" s="3"/>
      <c r="E6" s="3"/>
      <c r="F6" s="3"/>
    </row>
    <row r="7" spans="2:7" ht="15" customHeight="1">
      <c r="B7" s="203" t="s">
        <v>80</v>
      </c>
      <c r="C7" s="198">
        <v>2550</v>
      </c>
      <c r="D7" s="198" t="s">
        <v>2</v>
      </c>
      <c r="E7" s="198" t="s">
        <v>3</v>
      </c>
      <c r="F7" s="198" t="s">
        <v>119</v>
      </c>
      <c r="G7" s="198" t="s">
        <v>120</v>
      </c>
    </row>
    <row r="8" spans="2:7" ht="15" customHeight="1">
      <c r="B8" s="204"/>
      <c r="C8" s="199"/>
      <c r="D8" s="199"/>
      <c r="E8" s="199"/>
      <c r="F8" s="199"/>
      <c r="G8" s="199"/>
    </row>
    <row r="9" spans="2:7" s="7" customFormat="1" ht="21">
      <c r="B9" s="37" t="s">
        <v>125</v>
      </c>
      <c r="C9" s="183">
        <v>4.8</v>
      </c>
      <c r="D9" s="184">
        <v>5</v>
      </c>
      <c r="E9" s="184">
        <v>5.6</v>
      </c>
      <c r="F9" s="184">
        <v>5.6</v>
      </c>
      <c r="G9" s="185">
        <v>5.4</v>
      </c>
    </row>
    <row r="10" spans="2:7" ht="21.75">
      <c r="B10" s="30" t="s">
        <v>121</v>
      </c>
      <c r="C10" s="186">
        <v>2.4</v>
      </c>
      <c r="D10" s="187">
        <v>2.4</v>
      </c>
      <c r="E10" s="187">
        <v>2.4</v>
      </c>
      <c r="F10" s="187">
        <v>2.1</v>
      </c>
      <c r="G10" s="186">
        <v>2.3</v>
      </c>
    </row>
    <row r="11" spans="2:7" ht="21.75">
      <c r="B11" s="30" t="s">
        <v>69</v>
      </c>
      <c r="C11" s="186">
        <v>5.6</v>
      </c>
      <c r="D11" s="187">
        <v>5.6</v>
      </c>
      <c r="E11" s="187">
        <v>5.4</v>
      </c>
      <c r="F11" s="187">
        <v>4.9</v>
      </c>
      <c r="G11" s="186">
        <v>5.3</v>
      </c>
    </row>
    <row r="12" spans="2:7" ht="21.75">
      <c r="B12" s="31" t="s">
        <v>70</v>
      </c>
      <c r="C12" s="188">
        <v>4.5</v>
      </c>
      <c r="D12" s="189">
        <v>4.9</v>
      </c>
      <c r="E12" s="189">
        <v>6.2</v>
      </c>
      <c r="F12" s="189">
        <v>6.6</v>
      </c>
      <c r="G12" s="188">
        <v>5.9</v>
      </c>
    </row>
    <row r="14" ht="21.75">
      <c r="B14" s="6" t="s">
        <v>122</v>
      </c>
    </row>
    <row r="18" spans="4:6" ht="21.75">
      <c r="D18" s="27"/>
      <c r="E18" s="27"/>
      <c r="F18" s="27"/>
    </row>
    <row r="19" spans="4:6" ht="21.75">
      <c r="D19" s="27"/>
      <c r="E19" s="27"/>
      <c r="F19" s="27"/>
    </row>
    <row r="23" spans="4:6" ht="21.75">
      <c r="D23" s="27"/>
      <c r="E23" s="27"/>
      <c r="F23" s="27"/>
    </row>
    <row r="24" spans="4:6" ht="21.75">
      <c r="D24" s="27"/>
      <c r="E24" s="27"/>
      <c r="F24" s="27"/>
    </row>
    <row r="25" spans="4:6" ht="21.75">
      <c r="D25" s="27"/>
      <c r="E25" s="27"/>
      <c r="F25" s="27"/>
    </row>
    <row r="26" spans="4:6" ht="21.75">
      <c r="D26" s="27"/>
      <c r="E26" s="27"/>
      <c r="F26" s="27"/>
    </row>
  </sheetData>
  <mergeCells count="9">
    <mergeCell ref="G7:G8"/>
    <mergeCell ref="B5:G5"/>
    <mergeCell ref="B2:G2"/>
    <mergeCell ref="B1:G1"/>
    <mergeCell ref="F7:F8"/>
    <mergeCell ref="B7:B8"/>
    <mergeCell ref="D7:D8"/>
    <mergeCell ref="E7:E8"/>
    <mergeCell ref="C7:C8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1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36"/>
  <sheetViews>
    <sheetView workbookViewId="0" topLeftCell="A4">
      <selection activeCell="F15" sqref="F15:H15"/>
    </sheetView>
  </sheetViews>
  <sheetFormatPr defaultColWidth="9.140625" defaultRowHeight="21.75"/>
  <cols>
    <col min="1" max="1" width="0.85546875" style="12" customWidth="1"/>
    <col min="2" max="2" width="17.00390625" style="12" customWidth="1"/>
    <col min="3" max="3" width="7.7109375" style="12" hidden="1" customWidth="1"/>
    <col min="4" max="12" width="7.7109375" style="12" customWidth="1"/>
    <col min="13" max="16384" width="9.140625" style="12" customWidth="1"/>
  </cols>
  <sheetData>
    <row r="1" spans="2:12" ht="23.25">
      <c r="B1" s="202" t="s">
        <v>52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3" ht="29.25">
      <c r="B2" s="208" t="s">
        <v>197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2:13" ht="21.75">
      <c r="B3" s="200" t="s">
        <v>73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:13" ht="21.75">
      <c r="B4" s="215" t="s">
        <v>7</v>
      </c>
      <c r="C4" s="222">
        <v>2543</v>
      </c>
      <c r="D4" s="213">
        <v>2549</v>
      </c>
      <c r="E4" s="213">
        <v>2550</v>
      </c>
      <c r="F4" s="213">
        <v>2554</v>
      </c>
      <c r="G4" s="213">
        <v>2559</v>
      </c>
      <c r="H4" s="213">
        <v>2564</v>
      </c>
      <c r="I4" s="206" t="s">
        <v>127</v>
      </c>
      <c r="J4" s="206"/>
      <c r="K4" s="206"/>
      <c r="L4" s="206"/>
      <c r="M4" s="207"/>
    </row>
    <row r="5" spans="2:13" ht="21.75">
      <c r="B5" s="216"/>
      <c r="C5" s="223"/>
      <c r="D5" s="219"/>
      <c r="E5" s="219"/>
      <c r="F5" s="219"/>
      <c r="G5" s="219"/>
      <c r="H5" s="219"/>
      <c r="I5" s="58">
        <v>2550</v>
      </c>
      <c r="J5" s="58" t="s">
        <v>2</v>
      </c>
      <c r="K5" s="58" t="s">
        <v>3</v>
      </c>
      <c r="L5" s="74" t="s">
        <v>119</v>
      </c>
      <c r="M5" s="91" t="s">
        <v>120</v>
      </c>
    </row>
    <row r="6" spans="2:13" s="13" customFormat="1" ht="21">
      <c r="B6" s="67" t="s">
        <v>22</v>
      </c>
      <c r="C6" s="68">
        <f aca="true" t="shared" si="0" ref="C6:H6">SUM(C7:C10)</f>
        <v>765.2165815104423</v>
      </c>
      <c r="D6" s="68">
        <f t="shared" si="0"/>
        <v>1033.5244339708013</v>
      </c>
      <c r="E6" s="68">
        <f t="shared" si="0"/>
        <v>1087.1003423031634</v>
      </c>
      <c r="F6" s="68">
        <f t="shared" si="0"/>
        <v>1370.9327264656108</v>
      </c>
      <c r="G6" s="68">
        <f t="shared" si="0"/>
        <v>1742.8050080601279</v>
      </c>
      <c r="H6" s="68">
        <f t="shared" si="0"/>
        <v>2195.3096800680023</v>
      </c>
      <c r="I6" s="47">
        <f aca="true" t="shared" si="1" ref="I6:I12">((E6/D6)-1)*100</f>
        <v>5.183806649497735</v>
      </c>
      <c r="J6" s="47">
        <f aca="true" t="shared" si="2" ref="J6:J12">(((F6/D6)^(1/5))-1)*100</f>
        <v>5.813012537349893</v>
      </c>
      <c r="K6" s="47">
        <f aca="true" t="shared" si="3" ref="K6:L12">(((G6/F6)^(1/5))-1)*100</f>
        <v>4.917161183385366</v>
      </c>
      <c r="L6" s="48">
        <f t="shared" si="3"/>
        <v>4.724765999280667</v>
      </c>
      <c r="M6" s="47">
        <f aca="true" t="shared" si="4" ref="M6:M12">(((H6/D6)^(1/15))-1)*100</f>
        <v>5.150579284544876</v>
      </c>
    </row>
    <row r="7" spans="2:13" ht="21.75">
      <c r="B7" s="30" t="s">
        <v>4</v>
      </c>
      <c r="C7" s="39">
        <v>533.9289153852517</v>
      </c>
      <c r="D7" s="39">
        <v>630.9672321127279</v>
      </c>
      <c r="E7" s="39">
        <v>645.7452401663128</v>
      </c>
      <c r="F7" s="39">
        <v>744.0304141439299</v>
      </c>
      <c r="G7" s="39">
        <v>891.0442309917968</v>
      </c>
      <c r="H7" s="39">
        <v>1079.944732248159</v>
      </c>
      <c r="I7" s="42">
        <f t="shared" si="1"/>
        <v>2.342119733239123</v>
      </c>
      <c r="J7" s="42">
        <f t="shared" si="2"/>
        <v>3.3514982018685746</v>
      </c>
      <c r="K7" s="42">
        <f t="shared" si="3"/>
        <v>3.672056796853629</v>
      </c>
      <c r="L7" s="43">
        <f t="shared" si="3"/>
        <v>3.920314771839073</v>
      </c>
      <c r="M7" s="42">
        <f t="shared" si="4"/>
        <v>3.647694990988426</v>
      </c>
    </row>
    <row r="8" spans="2:13" ht="21.75">
      <c r="B8" s="30" t="s">
        <v>5</v>
      </c>
      <c r="C8" s="39">
        <v>26.2797310741603</v>
      </c>
      <c r="D8" s="39">
        <v>56.124034480881335</v>
      </c>
      <c r="E8" s="39">
        <v>66.49071538632201</v>
      </c>
      <c r="F8" s="39">
        <v>151.28553499781322</v>
      </c>
      <c r="G8" s="39">
        <v>215.1095151566037</v>
      </c>
      <c r="H8" s="39">
        <v>270.3432085928962</v>
      </c>
      <c r="I8" s="42">
        <f t="shared" si="1"/>
        <v>18.471018702285356</v>
      </c>
      <c r="J8" s="42">
        <f t="shared" si="2"/>
        <v>21.93537115013948</v>
      </c>
      <c r="K8" s="42">
        <f t="shared" si="3"/>
        <v>7.293260517738465</v>
      </c>
      <c r="L8" s="43">
        <f t="shared" si="3"/>
        <v>4.676976154290191</v>
      </c>
      <c r="M8" s="42">
        <f t="shared" si="4"/>
        <v>11.049797789464622</v>
      </c>
    </row>
    <row r="9" spans="2:13" ht="21.75">
      <c r="B9" s="30" t="s">
        <v>6</v>
      </c>
      <c r="C9" s="39">
        <v>56.09322427415447</v>
      </c>
      <c r="D9" s="39">
        <v>129.1912235048734</v>
      </c>
      <c r="E9" s="39">
        <v>143.34715228460715</v>
      </c>
      <c r="F9" s="39">
        <v>189.91556995121283</v>
      </c>
      <c r="G9" s="39">
        <v>255.72477026460038</v>
      </c>
      <c r="H9" s="39">
        <v>344.54291357775577</v>
      </c>
      <c r="I9" s="42">
        <f t="shared" si="1"/>
        <v>10.957345550024744</v>
      </c>
      <c r="J9" s="42">
        <f t="shared" si="2"/>
        <v>8.010384473033616</v>
      </c>
      <c r="K9" s="42">
        <f t="shared" si="3"/>
        <v>6.131046156666775</v>
      </c>
      <c r="L9" s="43">
        <f t="shared" si="3"/>
        <v>6.14367130553366</v>
      </c>
      <c r="M9" s="42">
        <f t="shared" si="4"/>
        <v>6.758063481374221</v>
      </c>
    </row>
    <row r="10" spans="2:13" ht="21.75">
      <c r="B10" s="30" t="s">
        <v>20</v>
      </c>
      <c r="C10" s="39">
        <v>148.91471077687584</v>
      </c>
      <c r="D10" s="39">
        <v>217.24194387231873</v>
      </c>
      <c r="E10" s="39">
        <v>231.51723446592158</v>
      </c>
      <c r="F10" s="39">
        <v>285.70120737265484</v>
      </c>
      <c r="G10" s="39">
        <v>380.9264916471271</v>
      </c>
      <c r="H10" s="39">
        <v>500.4788256491911</v>
      </c>
      <c r="I10" s="42">
        <f t="shared" si="1"/>
        <v>6.571148434389351</v>
      </c>
      <c r="J10" s="42">
        <f t="shared" si="2"/>
        <v>5.631556466166199</v>
      </c>
      <c r="K10" s="42">
        <f t="shared" si="3"/>
        <v>5.921914096693004</v>
      </c>
      <c r="L10" s="43">
        <f t="shared" si="3"/>
        <v>5.610939540536886</v>
      </c>
      <c r="M10" s="42">
        <f t="shared" si="4"/>
        <v>5.721374750080366</v>
      </c>
    </row>
    <row r="11" spans="2:13" s="13" customFormat="1" ht="21.75">
      <c r="B11" s="33" t="s">
        <v>23</v>
      </c>
      <c r="C11" s="39">
        <v>178.8437177749098</v>
      </c>
      <c r="D11" s="52">
        <v>222.37400639474754</v>
      </c>
      <c r="E11" s="52">
        <v>228.0034311681307</v>
      </c>
      <c r="F11" s="52">
        <v>251.98276134848078</v>
      </c>
      <c r="G11" s="52">
        <v>284.7537290187472</v>
      </c>
      <c r="H11" s="52">
        <v>323.5522701386107</v>
      </c>
      <c r="I11" s="47">
        <f t="shared" si="1"/>
        <v>2.531512052442886</v>
      </c>
      <c r="J11" s="47">
        <f t="shared" si="2"/>
        <v>2.531512052442886</v>
      </c>
      <c r="K11" s="47">
        <f t="shared" si="3"/>
        <v>2.4754225702567245</v>
      </c>
      <c r="L11" s="48">
        <f t="shared" si="3"/>
        <v>2.5876322349660974</v>
      </c>
      <c r="M11" s="47">
        <f t="shared" si="4"/>
        <v>2.531512052442886</v>
      </c>
    </row>
    <row r="12" spans="2:13" s="13" customFormat="1" ht="21">
      <c r="B12" s="35" t="s">
        <v>8</v>
      </c>
      <c r="C12" s="40">
        <f aca="true" t="shared" si="5" ref="C12:H12">C11+C6</f>
        <v>944.0602992853521</v>
      </c>
      <c r="D12" s="40">
        <f t="shared" si="5"/>
        <v>1255.8984403655488</v>
      </c>
      <c r="E12" s="40">
        <f t="shared" si="5"/>
        <v>1315.103773471294</v>
      </c>
      <c r="F12" s="40">
        <f t="shared" si="5"/>
        <v>1622.9154878140916</v>
      </c>
      <c r="G12" s="40">
        <f t="shared" si="5"/>
        <v>2027.558737078875</v>
      </c>
      <c r="H12" s="40">
        <f t="shared" si="5"/>
        <v>2518.861950206613</v>
      </c>
      <c r="I12" s="56">
        <f t="shared" si="1"/>
        <v>4.714181593259448</v>
      </c>
      <c r="J12" s="56">
        <f t="shared" si="2"/>
        <v>5.261190301687924</v>
      </c>
      <c r="K12" s="56">
        <f t="shared" si="3"/>
        <v>4.552761447967701</v>
      </c>
      <c r="L12" s="57">
        <f t="shared" si="3"/>
        <v>4.435027238204214</v>
      </c>
      <c r="M12" s="56">
        <f t="shared" si="4"/>
        <v>4.74902509663464</v>
      </c>
    </row>
    <row r="14" spans="2:12" ht="29.25">
      <c r="B14" s="208" t="s">
        <v>222</v>
      </c>
      <c r="C14" s="208"/>
      <c r="D14" s="208"/>
      <c r="E14" s="208"/>
      <c r="F14" s="208"/>
      <c r="G14" s="208"/>
      <c r="H14" s="208"/>
      <c r="I14" s="10"/>
      <c r="J14" s="10"/>
      <c r="K14" s="10"/>
      <c r="L14" s="10"/>
    </row>
    <row r="15" spans="2:12" ht="28.5" customHeight="1">
      <c r="B15" s="2"/>
      <c r="C15" s="2"/>
      <c r="D15" s="2"/>
      <c r="E15" s="2"/>
      <c r="F15" s="196" t="s">
        <v>226</v>
      </c>
      <c r="G15" s="196"/>
      <c r="H15" s="196"/>
      <c r="I15" s="2"/>
      <c r="J15" s="2"/>
      <c r="K15" s="2"/>
      <c r="L15" s="2"/>
    </row>
    <row r="16" spans="2:12" ht="21.75">
      <c r="B16" s="215" t="s">
        <v>7</v>
      </c>
      <c r="C16" s="220">
        <v>2543</v>
      </c>
      <c r="D16" s="213">
        <v>2549</v>
      </c>
      <c r="E16" s="213">
        <v>2550</v>
      </c>
      <c r="F16" s="213">
        <v>2554</v>
      </c>
      <c r="G16" s="213">
        <v>2559</v>
      </c>
      <c r="H16" s="217">
        <v>2564</v>
      </c>
      <c r="I16" s="4"/>
      <c r="J16" s="4"/>
      <c r="K16" s="4"/>
      <c r="L16" s="4"/>
    </row>
    <row r="17" spans="2:12" ht="21.75">
      <c r="B17" s="216"/>
      <c r="C17" s="221"/>
      <c r="D17" s="214"/>
      <c r="E17" s="214"/>
      <c r="F17" s="214"/>
      <c r="G17" s="214"/>
      <c r="H17" s="218"/>
      <c r="I17" s="5"/>
      <c r="J17" s="5"/>
      <c r="K17" s="5"/>
      <c r="L17" s="5"/>
    </row>
    <row r="18" spans="2:12" s="13" customFormat="1" ht="21">
      <c r="B18" s="37" t="s">
        <v>22</v>
      </c>
      <c r="C18" s="11">
        <f aca="true" t="shared" si="6" ref="C18:H23">C6/C$12*100</f>
        <v>81.05590099379314</v>
      </c>
      <c r="D18" s="63">
        <f t="shared" si="6"/>
        <v>82.29363145557996</v>
      </c>
      <c r="E18" s="63">
        <f t="shared" si="6"/>
        <v>82.66270420878634</v>
      </c>
      <c r="F18" s="63">
        <f t="shared" si="6"/>
        <v>84.47345143721088</v>
      </c>
      <c r="G18" s="63">
        <f t="shared" si="6"/>
        <v>85.95583329788045</v>
      </c>
      <c r="H18" s="71">
        <f t="shared" si="6"/>
        <v>87.1548232283206</v>
      </c>
      <c r="I18" s="21"/>
      <c r="J18" s="21"/>
      <c r="K18" s="21"/>
      <c r="L18" s="21"/>
    </row>
    <row r="19" spans="2:12" ht="21.75">
      <c r="B19" s="30" t="s">
        <v>4</v>
      </c>
      <c r="C19" s="18">
        <f t="shared" si="6"/>
        <v>56.55665382703125</v>
      </c>
      <c r="D19" s="62">
        <f t="shared" si="6"/>
        <v>50.240307005164766</v>
      </c>
      <c r="E19" s="62">
        <f t="shared" si="6"/>
        <v>49.10222700234751</v>
      </c>
      <c r="F19" s="62">
        <f t="shared" si="6"/>
        <v>45.845296303510295</v>
      </c>
      <c r="G19" s="62">
        <f t="shared" si="6"/>
        <v>43.94665440250246</v>
      </c>
      <c r="H19" s="72">
        <f t="shared" si="6"/>
        <v>42.87431203443186</v>
      </c>
      <c r="I19" s="15"/>
      <c r="J19" s="15"/>
      <c r="K19" s="15"/>
      <c r="L19" s="15"/>
    </row>
    <row r="20" spans="2:12" ht="21.75">
      <c r="B20" s="30" t="s">
        <v>5</v>
      </c>
      <c r="C20" s="18">
        <f t="shared" si="6"/>
        <v>2.7836920050608946</v>
      </c>
      <c r="D20" s="62">
        <f t="shared" si="6"/>
        <v>4.468835431035774</v>
      </c>
      <c r="E20" s="62">
        <f t="shared" si="6"/>
        <v>5.055929176662298</v>
      </c>
      <c r="F20" s="62">
        <f t="shared" si="6"/>
        <v>9.321836912258446</v>
      </c>
      <c r="G20" s="62">
        <f t="shared" si="6"/>
        <v>10.609286489352915</v>
      </c>
      <c r="H20" s="72">
        <f t="shared" si="6"/>
        <v>10.732752089518877</v>
      </c>
      <c r="I20" s="15"/>
      <c r="J20" s="15"/>
      <c r="K20" s="15"/>
      <c r="L20" s="15"/>
    </row>
    <row r="21" spans="2:12" ht="21.75">
      <c r="B21" s="30" t="s">
        <v>6</v>
      </c>
      <c r="C21" s="18">
        <f t="shared" si="6"/>
        <v>5.941699308467553</v>
      </c>
      <c r="D21" s="62">
        <f t="shared" si="6"/>
        <v>10.286757221170708</v>
      </c>
      <c r="E21" s="62">
        <f t="shared" si="6"/>
        <v>10.900063947519053</v>
      </c>
      <c r="F21" s="62">
        <f t="shared" si="6"/>
        <v>11.702123208338502</v>
      </c>
      <c r="G21" s="62">
        <f t="shared" si="6"/>
        <v>12.612446958406034</v>
      </c>
      <c r="H21" s="72">
        <f t="shared" si="6"/>
        <v>13.678515154413054</v>
      </c>
      <c r="I21" s="15"/>
      <c r="J21" s="15"/>
      <c r="K21" s="15"/>
      <c r="L21" s="15"/>
    </row>
    <row r="22" spans="2:12" ht="21.75">
      <c r="B22" s="30" t="s">
        <v>20</v>
      </c>
      <c r="C22" s="18">
        <f t="shared" si="6"/>
        <v>15.77385585323346</v>
      </c>
      <c r="D22" s="62">
        <f t="shared" si="6"/>
        <v>17.297731798208705</v>
      </c>
      <c r="E22" s="62">
        <f t="shared" si="6"/>
        <v>17.60448408225749</v>
      </c>
      <c r="F22" s="62">
        <f t="shared" si="6"/>
        <v>17.604195013103634</v>
      </c>
      <c r="G22" s="62">
        <f t="shared" si="6"/>
        <v>18.787445447619035</v>
      </c>
      <c r="H22" s="72">
        <f t="shared" si="6"/>
        <v>19.86924394995679</v>
      </c>
      <c r="I22" s="15"/>
      <c r="J22" s="15"/>
      <c r="K22" s="15"/>
      <c r="L22" s="15"/>
    </row>
    <row r="23" spans="2:12" s="13" customFormat="1" ht="21">
      <c r="B23" s="34" t="s">
        <v>23</v>
      </c>
      <c r="C23" s="69">
        <f t="shared" si="6"/>
        <v>18.944099006206848</v>
      </c>
      <c r="D23" s="70">
        <f t="shared" si="6"/>
        <v>17.70636854442005</v>
      </c>
      <c r="E23" s="70">
        <f t="shared" si="6"/>
        <v>17.337295791213663</v>
      </c>
      <c r="F23" s="70">
        <f t="shared" si="6"/>
        <v>15.526548562789113</v>
      </c>
      <c r="G23" s="70">
        <f t="shared" si="6"/>
        <v>14.044166702119556</v>
      </c>
      <c r="H23" s="73">
        <f t="shared" si="6"/>
        <v>12.845176771679403</v>
      </c>
      <c r="I23" s="14"/>
      <c r="J23" s="14"/>
      <c r="K23" s="14"/>
      <c r="L23" s="14"/>
    </row>
    <row r="24" spans="2:12" ht="21.75">
      <c r="B24" s="34" t="s">
        <v>8</v>
      </c>
      <c r="C24" s="69">
        <f aca="true" t="shared" si="7" ref="C24:H24">C18+C23</f>
        <v>100</v>
      </c>
      <c r="D24" s="70">
        <f t="shared" si="7"/>
        <v>100</v>
      </c>
      <c r="E24" s="70">
        <f t="shared" si="7"/>
        <v>100</v>
      </c>
      <c r="F24" s="70">
        <f t="shared" si="7"/>
        <v>100</v>
      </c>
      <c r="G24" s="70">
        <f t="shared" si="7"/>
        <v>100</v>
      </c>
      <c r="H24" s="73">
        <f t="shared" si="7"/>
        <v>100</v>
      </c>
      <c r="I24" s="14"/>
      <c r="J24" s="14"/>
      <c r="K24" s="14"/>
      <c r="L24" s="14"/>
    </row>
    <row r="26" spans="2:12" ht="21.75">
      <c r="B26"/>
      <c r="C26"/>
      <c r="D26"/>
      <c r="E26"/>
      <c r="F26"/>
      <c r="G26"/>
      <c r="H26"/>
      <c r="I26"/>
      <c r="J26"/>
      <c r="K26"/>
      <c r="L26"/>
    </row>
    <row r="27" spans="2:12" ht="21.75">
      <c r="B27"/>
      <c r="C27"/>
      <c r="D27"/>
      <c r="E27"/>
      <c r="F27"/>
      <c r="G27"/>
      <c r="H27"/>
      <c r="I27"/>
      <c r="J27"/>
      <c r="K27"/>
      <c r="L27"/>
    </row>
    <row r="28" spans="2:12" ht="21.75">
      <c r="B28"/>
      <c r="C28"/>
      <c r="D28"/>
      <c r="E28"/>
      <c r="F28"/>
      <c r="G28"/>
      <c r="H28"/>
      <c r="I28"/>
      <c r="J28"/>
      <c r="K28"/>
      <c r="L28"/>
    </row>
    <row r="29" spans="2:12" ht="21.75">
      <c r="B29"/>
      <c r="C29"/>
      <c r="D29"/>
      <c r="E29"/>
      <c r="F29"/>
      <c r="G29"/>
      <c r="H29"/>
      <c r="I29"/>
      <c r="J29"/>
      <c r="K29"/>
      <c r="L29"/>
    </row>
    <row r="30" spans="2:12" ht="21.75">
      <c r="B30"/>
      <c r="C30"/>
      <c r="D30"/>
      <c r="E30"/>
      <c r="F30"/>
      <c r="G30"/>
      <c r="H30"/>
      <c r="I30"/>
      <c r="J30"/>
      <c r="K30"/>
      <c r="L30"/>
    </row>
    <row r="31" spans="2:12" ht="21.75">
      <c r="B31"/>
      <c r="C31"/>
      <c r="D31"/>
      <c r="E31"/>
      <c r="F31"/>
      <c r="G31"/>
      <c r="H31"/>
      <c r="I31"/>
      <c r="J31"/>
      <c r="K31"/>
      <c r="L31"/>
    </row>
    <row r="32" spans="2:12" ht="21.75">
      <c r="B32"/>
      <c r="C32"/>
      <c r="D32"/>
      <c r="E32"/>
      <c r="F32"/>
      <c r="G32"/>
      <c r="H32"/>
      <c r="I32"/>
      <c r="J32"/>
      <c r="K32"/>
      <c r="L32"/>
    </row>
    <row r="33" spans="2:12" ht="21.75">
      <c r="B33"/>
      <c r="C33"/>
      <c r="D33"/>
      <c r="E33"/>
      <c r="F33"/>
      <c r="G33"/>
      <c r="H33"/>
      <c r="I33"/>
      <c r="J33"/>
      <c r="K33"/>
      <c r="L33"/>
    </row>
    <row r="34" spans="2:12" ht="21.75">
      <c r="B34"/>
      <c r="C34"/>
      <c r="D34"/>
      <c r="E34"/>
      <c r="F34"/>
      <c r="G34"/>
      <c r="H34"/>
      <c r="I34"/>
      <c r="J34"/>
      <c r="K34"/>
      <c r="L34"/>
    </row>
    <row r="35" spans="2:8" ht="21.75">
      <c r="B35"/>
      <c r="C35"/>
      <c r="D35"/>
      <c r="E35"/>
      <c r="F35"/>
      <c r="G35"/>
      <c r="H35"/>
    </row>
    <row r="36" spans="2:8" ht="21.75">
      <c r="B36"/>
      <c r="C36"/>
      <c r="D36"/>
      <c r="E36"/>
      <c r="F36"/>
      <c r="G36"/>
      <c r="H36"/>
    </row>
  </sheetData>
  <mergeCells count="20">
    <mergeCell ref="F15:H15"/>
    <mergeCell ref="B1:L1"/>
    <mergeCell ref="B4:B5"/>
    <mergeCell ref="C4:C5"/>
    <mergeCell ref="D4:D5"/>
    <mergeCell ref="E4:E5"/>
    <mergeCell ref="F4:F5"/>
    <mergeCell ref="G4:G5"/>
    <mergeCell ref="B3:M3"/>
    <mergeCell ref="B2:M2"/>
    <mergeCell ref="H16:H17"/>
    <mergeCell ref="H4:H5"/>
    <mergeCell ref="I4:M4"/>
    <mergeCell ref="B14:H14"/>
    <mergeCell ref="B16:B17"/>
    <mergeCell ref="C16:C17"/>
    <mergeCell ref="D16:D17"/>
    <mergeCell ref="E16:E17"/>
    <mergeCell ref="F16:F17"/>
    <mergeCell ref="G16:G17"/>
  </mergeCells>
  <printOptions/>
  <pageMargins left="0.551181102362205" right="0.551181102362205" top="0.590551181102362" bottom="0.590551181102362" header="0.511811023622047" footer="0.51181102362204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26"/>
  <sheetViews>
    <sheetView workbookViewId="0" topLeftCell="A1">
      <selection activeCell="K18" sqref="K18"/>
    </sheetView>
  </sheetViews>
  <sheetFormatPr defaultColWidth="9.140625" defaultRowHeight="21.75"/>
  <cols>
    <col min="1" max="1" width="0.85546875" style="12" customWidth="1"/>
    <col min="2" max="2" width="17.00390625" style="12" customWidth="1"/>
    <col min="3" max="3" width="7.7109375" style="12" hidden="1" customWidth="1"/>
    <col min="4" max="12" width="7.7109375" style="12" customWidth="1"/>
    <col min="13" max="16384" width="9.140625" style="12" customWidth="1"/>
  </cols>
  <sheetData>
    <row r="1" spans="2:12" ht="23.25">
      <c r="B1" s="202" t="s">
        <v>52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3" ht="29.25">
      <c r="B2" s="208" t="s">
        <v>197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2:13" ht="21.75">
      <c r="B3" s="200" t="s">
        <v>221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:13" ht="21.75">
      <c r="B4" s="215" t="s">
        <v>7</v>
      </c>
      <c r="C4" s="222">
        <v>2543</v>
      </c>
      <c r="D4" s="213">
        <v>2549</v>
      </c>
      <c r="E4" s="213">
        <v>2550</v>
      </c>
      <c r="F4" s="213">
        <v>2554</v>
      </c>
      <c r="G4" s="213">
        <v>2559</v>
      </c>
      <c r="H4" s="213">
        <v>2564</v>
      </c>
      <c r="I4" s="206" t="s">
        <v>127</v>
      </c>
      <c r="J4" s="206"/>
      <c r="K4" s="206"/>
      <c r="L4" s="206"/>
      <c r="M4" s="207"/>
    </row>
    <row r="5" spans="2:13" ht="21.75">
      <c r="B5" s="216"/>
      <c r="C5" s="223"/>
      <c r="D5" s="219"/>
      <c r="E5" s="219"/>
      <c r="F5" s="219"/>
      <c r="G5" s="219"/>
      <c r="H5" s="219"/>
      <c r="I5" s="58">
        <v>2550</v>
      </c>
      <c r="J5" s="58" t="s">
        <v>2</v>
      </c>
      <c r="K5" s="58" t="s">
        <v>3</v>
      </c>
      <c r="L5" s="74" t="s">
        <v>119</v>
      </c>
      <c r="M5" s="91" t="s">
        <v>120</v>
      </c>
    </row>
    <row r="6" spans="2:13" s="13" customFormat="1" ht="21">
      <c r="B6" s="67" t="s">
        <v>22</v>
      </c>
      <c r="C6" s="68">
        <f aca="true" t="shared" si="0" ref="C6:H6">SUM(C7:C10)</f>
        <v>765.2165815104423</v>
      </c>
      <c r="D6" s="68">
        <f t="shared" si="0"/>
        <v>51580.06361872786</v>
      </c>
      <c r="E6" s="68">
        <f t="shared" si="0"/>
        <v>54253.874386410636</v>
      </c>
      <c r="F6" s="68">
        <f t="shared" si="0"/>
        <v>68419.0861133429</v>
      </c>
      <c r="G6" s="68">
        <f t="shared" si="0"/>
        <v>87216.39773654057</v>
      </c>
      <c r="H6" s="68">
        <f t="shared" si="0"/>
        <v>109561.23458607626</v>
      </c>
      <c r="I6" s="47">
        <f>((E6/D6)-1)*100</f>
        <v>5.183806649497735</v>
      </c>
      <c r="J6" s="47">
        <f>(((F6/D6)^(1/5))-1)*100</f>
        <v>5.813012537349893</v>
      </c>
      <c r="K6" s="47">
        <f>(((G6/F6)^(1/5))-1)*100</f>
        <v>4.974587140708797</v>
      </c>
      <c r="L6" s="48">
        <f>(((H6/G6)^(1/5))-1)*100</f>
        <v>4.667476705683171</v>
      </c>
      <c r="M6" s="47">
        <f>(((H6/D6)^(1/15))-1)*100</f>
        <v>5.150579284544876</v>
      </c>
    </row>
    <row r="7" spans="2:13" ht="21.75">
      <c r="B7" s="30" t="s">
        <v>4</v>
      </c>
      <c r="C7" s="39">
        <v>533.9289153852517</v>
      </c>
      <c r="D7" s="39">
        <v>31489.657045327855</v>
      </c>
      <c r="E7" s="39">
        <v>32227.182516915807</v>
      </c>
      <c r="F7" s="39">
        <v>37132.29686149496</v>
      </c>
      <c r="G7" s="39">
        <v>44591.14341054803</v>
      </c>
      <c r="H7" s="39">
        <v>53896.75963446431</v>
      </c>
      <c r="I7" s="42">
        <f aca="true" t="shared" si="1" ref="I7:I12">((E7/D7)-1)*100</f>
        <v>2.3421197332391452</v>
      </c>
      <c r="J7" s="42">
        <f aca="true" t="shared" si="2" ref="J7:J12">(((F7/D7)^(1/5))-1)*100</f>
        <v>3.3514982018685746</v>
      </c>
      <c r="K7" s="42">
        <f aca="true" t="shared" si="3" ref="K7:K12">(((G7/F7)^(1/5))-1)*100</f>
        <v>3.7288012516415447</v>
      </c>
      <c r="L7" s="43">
        <f aca="true" t="shared" si="4" ref="L7:L12">(((H7/G7)^(1/5))-1)*100</f>
        <v>3.8634655502924886</v>
      </c>
      <c r="M7" s="42">
        <f aca="true" t="shared" si="5" ref="M7:M12">(((H7/D7)^(1/15))-1)*100</f>
        <v>3.647694990988426</v>
      </c>
    </row>
    <row r="8" spans="2:13" ht="21.75">
      <c r="B8" s="30" t="s">
        <v>5</v>
      </c>
      <c r="C8" s="39">
        <v>26.2797310741603</v>
      </c>
      <c r="D8" s="39">
        <v>2800.98</v>
      </c>
      <c r="E8" s="39">
        <v>3318.3495396472726</v>
      </c>
      <c r="F8" s="39">
        <v>7550.201295</v>
      </c>
      <c r="G8" s="39">
        <v>10764.874408810214</v>
      </c>
      <c r="H8" s="39">
        <v>13492.007967860534</v>
      </c>
      <c r="I8" s="42">
        <f t="shared" si="1"/>
        <v>18.471018702285356</v>
      </c>
      <c r="J8" s="42">
        <f t="shared" si="2"/>
        <v>21.93537115013948</v>
      </c>
      <c r="K8" s="42">
        <f t="shared" si="3"/>
        <v>7.35198702282196</v>
      </c>
      <c r="L8" s="43">
        <f t="shared" si="4"/>
        <v>4.619713003949588</v>
      </c>
      <c r="M8" s="42">
        <f t="shared" si="5"/>
        <v>11.049797789464622</v>
      </c>
    </row>
    <row r="9" spans="2:13" ht="21.75">
      <c r="B9" s="30" t="s">
        <v>6</v>
      </c>
      <c r="C9" s="39">
        <v>56.09322427415447</v>
      </c>
      <c r="D9" s="39">
        <v>6447.5413530000005</v>
      </c>
      <c r="E9" s="39">
        <v>7154.0207385289505</v>
      </c>
      <c r="F9" s="39">
        <v>9478.10894284795</v>
      </c>
      <c r="G9" s="39">
        <v>12797.411742182328</v>
      </c>
      <c r="H9" s="39">
        <v>17195.08975075143</v>
      </c>
      <c r="I9" s="42">
        <f t="shared" si="1"/>
        <v>10.957345550024723</v>
      </c>
      <c r="J9" s="42">
        <f t="shared" si="2"/>
        <v>8.010384473033616</v>
      </c>
      <c r="K9" s="42">
        <f t="shared" si="3"/>
        <v>6.189136528714023</v>
      </c>
      <c r="L9" s="43">
        <f t="shared" si="4"/>
        <v>6.085605805067629</v>
      </c>
      <c r="M9" s="42">
        <f t="shared" si="5"/>
        <v>6.758063481374221</v>
      </c>
    </row>
    <row r="10" spans="2:13" ht="21.75">
      <c r="B10" s="30" t="s">
        <v>20</v>
      </c>
      <c r="C10" s="39">
        <v>148.91471077687584</v>
      </c>
      <c r="D10" s="39">
        <v>10841.8852204</v>
      </c>
      <c r="E10" s="39">
        <v>11554.321591318603</v>
      </c>
      <c r="F10" s="39">
        <v>14258.479013999995</v>
      </c>
      <c r="G10" s="39">
        <v>19062.968174999998</v>
      </c>
      <c r="H10" s="39">
        <v>24977.37723299998</v>
      </c>
      <c r="I10" s="42">
        <f t="shared" si="1"/>
        <v>6.571148434389329</v>
      </c>
      <c r="J10" s="42">
        <f t="shared" si="2"/>
        <v>5.631556466166199</v>
      </c>
      <c r="K10" s="42">
        <f t="shared" si="3"/>
        <v>5.97989000120589</v>
      </c>
      <c r="L10" s="43">
        <f t="shared" si="4"/>
        <v>5.553165469000776</v>
      </c>
      <c r="M10" s="42">
        <f t="shared" si="5"/>
        <v>5.721374750080366</v>
      </c>
    </row>
    <row r="11" spans="2:13" s="13" customFormat="1" ht="21.75">
      <c r="B11" s="33" t="s">
        <v>23</v>
      </c>
      <c r="C11" s="39">
        <v>178.8437177749098</v>
      </c>
      <c r="D11" s="52">
        <v>11098.010864556418</v>
      </c>
      <c r="E11" s="52">
        <v>11378.958347174084</v>
      </c>
      <c r="F11" s="52">
        <v>12575.693843290937</v>
      </c>
      <c r="G11" s="52">
        <v>14250.128024767138</v>
      </c>
      <c r="H11" s="52">
        <v>16147.510527269114</v>
      </c>
      <c r="I11" s="47">
        <f t="shared" si="1"/>
        <v>2.531512052442886</v>
      </c>
      <c r="J11" s="47">
        <f t="shared" si="2"/>
        <v>2.531512052442886</v>
      </c>
      <c r="K11" s="47">
        <f t="shared" si="3"/>
        <v>2.531512052442886</v>
      </c>
      <c r="L11" s="48">
        <f t="shared" si="4"/>
        <v>2.531512052442886</v>
      </c>
      <c r="M11" s="47">
        <f t="shared" si="5"/>
        <v>2.531512052442886</v>
      </c>
    </row>
    <row r="12" spans="2:13" s="13" customFormat="1" ht="21">
      <c r="B12" s="35" t="s">
        <v>8</v>
      </c>
      <c r="C12" s="40">
        <f aca="true" t="shared" si="6" ref="C12:H12">C11+C6</f>
        <v>944.0602992853521</v>
      </c>
      <c r="D12" s="40">
        <f t="shared" si="6"/>
        <v>62678.074483284276</v>
      </c>
      <c r="E12" s="40">
        <f t="shared" si="6"/>
        <v>65632.83273358471</v>
      </c>
      <c r="F12" s="40">
        <f t="shared" si="6"/>
        <v>80994.77995663384</v>
      </c>
      <c r="G12" s="40">
        <f t="shared" si="6"/>
        <v>101466.52576130771</v>
      </c>
      <c r="H12" s="40">
        <f t="shared" si="6"/>
        <v>125708.74511334537</v>
      </c>
      <c r="I12" s="56">
        <f t="shared" si="1"/>
        <v>4.714181593259448</v>
      </c>
      <c r="J12" s="56">
        <f t="shared" si="2"/>
        <v>5.261190301687924</v>
      </c>
      <c r="K12" s="56">
        <f t="shared" si="3"/>
        <v>4.6099879526618315</v>
      </c>
      <c r="L12" s="57">
        <f t="shared" si="4"/>
        <v>4.377896445117968</v>
      </c>
      <c r="M12" s="56">
        <f t="shared" si="5"/>
        <v>4.74902509663464</v>
      </c>
    </row>
    <row r="14" spans="2:12" ht="29.25">
      <c r="B14" s="208" t="s">
        <v>222</v>
      </c>
      <c r="C14" s="208"/>
      <c r="D14" s="208"/>
      <c r="E14" s="208"/>
      <c r="F14" s="208"/>
      <c r="G14" s="208"/>
      <c r="H14" s="208"/>
      <c r="I14" s="10"/>
      <c r="J14" s="10"/>
      <c r="K14" s="10"/>
      <c r="L14" s="10"/>
    </row>
    <row r="15" spans="2:12" ht="27.75" customHeight="1">
      <c r="B15" s="2"/>
      <c r="C15" s="2"/>
      <c r="D15" s="2"/>
      <c r="E15" s="2"/>
      <c r="F15" s="196" t="s">
        <v>226</v>
      </c>
      <c r="G15" s="196"/>
      <c r="H15" s="196"/>
      <c r="I15" s="2"/>
      <c r="J15" s="2"/>
      <c r="K15" s="2"/>
      <c r="L15" s="2"/>
    </row>
    <row r="16" spans="2:12" ht="21.75">
      <c r="B16" s="215" t="s">
        <v>7</v>
      </c>
      <c r="C16" s="220">
        <v>2543</v>
      </c>
      <c r="D16" s="213">
        <v>2549</v>
      </c>
      <c r="E16" s="213">
        <v>2550</v>
      </c>
      <c r="F16" s="213">
        <v>2554</v>
      </c>
      <c r="G16" s="213">
        <v>2559</v>
      </c>
      <c r="H16" s="217">
        <v>2564</v>
      </c>
      <c r="I16" s="4"/>
      <c r="J16" s="4"/>
      <c r="K16" s="4"/>
      <c r="L16" s="4"/>
    </row>
    <row r="17" spans="2:12" ht="21.75">
      <c r="B17" s="216"/>
      <c r="C17" s="221"/>
      <c r="D17" s="214"/>
      <c r="E17" s="214"/>
      <c r="F17" s="214"/>
      <c r="G17" s="214"/>
      <c r="H17" s="218"/>
      <c r="I17" s="5"/>
      <c r="J17" s="5"/>
      <c r="K17" s="5"/>
      <c r="L17" s="5"/>
    </row>
    <row r="18" spans="2:12" s="13" customFormat="1" ht="21">
      <c r="B18" s="37" t="s">
        <v>22</v>
      </c>
      <c r="C18" s="11">
        <f>C6/C$12*100</f>
        <v>81.05590099379314</v>
      </c>
      <c r="D18" s="63">
        <f aca="true" t="shared" si="7" ref="D18:H19">D6/D$12*100</f>
        <v>82.29363145557996</v>
      </c>
      <c r="E18" s="63">
        <f t="shared" si="7"/>
        <v>82.66270420878635</v>
      </c>
      <c r="F18" s="63">
        <f t="shared" si="7"/>
        <v>84.47345143721088</v>
      </c>
      <c r="G18" s="63">
        <f t="shared" si="7"/>
        <v>85.95583329788045</v>
      </c>
      <c r="H18" s="71">
        <f t="shared" si="7"/>
        <v>87.1548232283206</v>
      </c>
      <c r="I18" s="21"/>
      <c r="J18" s="21"/>
      <c r="K18" s="21"/>
      <c r="L18" s="21"/>
    </row>
    <row r="19" spans="2:12" ht="21.75">
      <c r="B19" s="30" t="s">
        <v>4</v>
      </c>
      <c r="C19" s="18">
        <f>C7/C$12*100</f>
        <v>56.55665382703125</v>
      </c>
      <c r="D19" s="62">
        <f t="shared" si="7"/>
        <v>50.24030700516475</v>
      </c>
      <c r="E19" s="62">
        <f t="shared" si="7"/>
        <v>49.10222700234751</v>
      </c>
      <c r="F19" s="62">
        <f t="shared" si="7"/>
        <v>45.8452963035103</v>
      </c>
      <c r="G19" s="62">
        <f t="shared" si="7"/>
        <v>43.94665440250246</v>
      </c>
      <c r="H19" s="72">
        <f t="shared" si="7"/>
        <v>42.87431203443186</v>
      </c>
      <c r="I19" s="15"/>
      <c r="J19" s="15"/>
      <c r="K19" s="15"/>
      <c r="L19" s="15"/>
    </row>
    <row r="20" spans="2:12" ht="21.75">
      <c r="B20" s="30" t="s">
        <v>5</v>
      </c>
      <c r="C20" s="18">
        <f aca="true" t="shared" si="8" ref="C20:H23">C8/C$12*100</f>
        <v>2.7836920050608946</v>
      </c>
      <c r="D20" s="62">
        <f t="shared" si="8"/>
        <v>4.468835431035774</v>
      </c>
      <c r="E20" s="62">
        <f t="shared" si="8"/>
        <v>5.055929176662298</v>
      </c>
      <c r="F20" s="62">
        <f t="shared" si="8"/>
        <v>9.321836912258448</v>
      </c>
      <c r="G20" s="62">
        <f t="shared" si="8"/>
        <v>10.609286489352915</v>
      </c>
      <c r="H20" s="72">
        <f t="shared" si="8"/>
        <v>10.732752089518877</v>
      </c>
      <c r="I20" s="15"/>
      <c r="J20" s="15"/>
      <c r="K20" s="15"/>
      <c r="L20" s="15"/>
    </row>
    <row r="21" spans="2:12" ht="21.75">
      <c r="B21" s="30" t="s">
        <v>6</v>
      </c>
      <c r="C21" s="18">
        <f t="shared" si="8"/>
        <v>5.941699308467553</v>
      </c>
      <c r="D21" s="62">
        <f t="shared" si="8"/>
        <v>10.286757221170708</v>
      </c>
      <c r="E21" s="62">
        <f t="shared" si="8"/>
        <v>10.900063947519053</v>
      </c>
      <c r="F21" s="62">
        <f t="shared" si="8"/>
        <v>11.702123208338502</v>
      </c>
      <c r="G21" s="62">
        <f t="shared" si="8"/>
        <v>12.612446958406032</v>
      </c>
      <c r="H21" s="72">
        <f t="shared" si="8"/>
        <v>13.678515154413057</v>
      </c>
      <c r="I21" s="15"/>
      <c r="J21" s="15"/>
      <c r="K21" s="15"/>
      <c r="L21" s="15"/>
    </row>
    <row r="22" spans="2:12" ht="21.75">
      <c r="B22" s="30" t="s">
        <v>20</v>
      </c>
      <c r="C22" s="18">
        <f t="shared" si="8"/>
        <v>15.77385585323346</v>
      </c>
      <c r="D22" s="62">
        <f t="shared" si="8"/>
        <v>17.297731798208705</v>
      </c>
      <c r="E22" s="62">
        <f t="shared" si="8"/>
        <v>17.60448408225749</v>
      </c>
      <c r="F22" s="62">
        <f t="shared" si="8"/>
        <v>17.60419501310363</v>
      </c>
      <c r="G22" s="62">
        <f t="shared" si="8"/>
        <v>18.787445447619035</v>
      </c>
      <c r="H22" s="72">
        <f t="shared" si="8"/>
        <v>19.869243949956793</v>
      </c>
      <c r="I22" s="15"/>
      <c r="J22" s="15"/>
      <c r="K22" s="15"/>
      <c r="L22" s="15"/>
    </row>
    <row r="23" spans="2:12" s="13" customFormat="1" ht="21">
      <c r="B23" s="34" t="s">
        <v>23</v>
      </c>
      <c r="C23" s="69">
        <f t="shared" si="8"/>
        <v>18.944099006206848</v>
      </c>
      <c r="D23" s="70">
        <f t="shared" si="8"/>
        <v>17.70636854442005</v>
      </c>
      <c r="E23" s="70">
        <f t="shared" si="8"/>
        <v>17.337295791213663</v>
      </c>
      <c r="F23" s="70">
        <f t="shared" si="8"/>
        <v>15.526548562789117</v>
      </c>
      <c r="G23" s="70">
        <f t="shared" si="8"/>
        <v>14.044166702119556</v>
      </c>
      <c r="H23" s="73">
        <f t="shared" si="8"/>
        <v>12.845176771679409</v>
      </c>
      <c r="I23" s="14"/>
      <c r="J23" s="14"/>
      <c r="K23" s="14"/>
      <c r="L23" s="14"/>
    </row>
    <row r="24" spans="2:12" ht="21.75">
      <c r="B24" s="34" t="s">
        <v>8</v>
      </c>
      <c r="C24" s="69">
        <f aca="true" t="shared" si="9" ref="C24:H24">C18+C23</f>
        <v>100</v>
      </c>
      <c r="D24" s="70">
        <f t="shared" si="9"/>
        <v>100</v>
      </c>
      <c r="E24" s="70">
        <f t="shared" si="9"/>
        <v>100.00000000000001</v>
      </c>
      <c r="F24" s="70">
        <f t="shared" si="9"/>
        <v>100</v>
      </c>
      <c r="G24" s="70">
        <f t="shared" si="9"/>
        <v>100</v>
      </c>
      <c r="H24" s="73">
        <f t="shared" si="9"/>
        <v>100</v>
      </c>
      <c r="I24" s="14"/>
      <c r="J24" s="14"/>
      <c r="K24" s="14"/>
      <c r="L24" s="14"/>
    </row>
    <row r="26" spans="2:12" ht="21.75">
      <c r="B26"/>
      <c r="C26"/>
      <c r="D26"/>
      <c r="E26"/>
      <c r="F26"/>
      <c r="G26"/>
      <c r="H26"/>
      <c r="I26"/>
      <c r="J26"/>
      <c r="K26"/>
      <c r="L26"/>
    </row>
  </sheetData>
  <mergeCells count="20">
    <mergeCell ref="F15:H15"/>
    <mergeCell ref="H16:H17"/>
    <mergeCell ref="H4:H5"/>
    <mergeCell ref="I4:M4"/>
    <mergeCell ref="B14:H14"/>
    <mergeCell ref="B16:B17"/>
    <mergeCell ref="C16:C17"/>
    <mergeCell ref="D16:D17"/>
    <mergeCell ref="E16:E17"/>
    <mergeCell ref="F16:F17"/>
    <mergeCell ref="G16:G17"/>
    <mergeCell ref="B1:L1"/>
    <mergeCell ref="B4:B5"/>
    <mergeCell ref="C4:C5"/>
    <mergeCell ref="D4:D5"/>
    <mergeCell ref="E4:E5"/>
    <mergeCell ref="F4:F5"/>
    <mergeCell ref="G4:G5"/>
    <mergeCell ref="B3:M3"/>
    <mergeCell ref="B2:M2"/>
  </mergeCells>
  <printOptions/>
  <pageMargins left="0.551181102362205" right="0.551181102362205" top="0.590551181102362" bottom="0.590551181102362" header="0.511811023622047" footer="0.511811023622047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48"/>
  <sheetViews>
    <sheetView showGridLines="0" workbookViewId="0" topLeftCell="A7">
      <selection activeCell="K18" sqref="K18"/>
    </sheetView>
  </sheetViews>
  <sheetFormatPr defaultColWidth="9.140625" defaultRowHeight="21.75"/>
  <cols>
    <col min="1" max="1" width="0.85546875" style="12" customWidth="1"/>
    <col min="2" max="2" width="20.8515625" style="12" customWidth="1"/>
    <col min="3" max="3" width="7.7109375" style="12" hidden="1" customWidth="1"/>
    <col min="4" max="12" width="7.7109375" style="12" customWidth="1"/>
    <col min="13" max="16384" width="9.140625" style="12" customWidth="1"/>
  </cols>
  <sheetData>
    <row r="1" spans="2:12" ht="23.25">
      <c r="B1" s="202" t="s">
        <v>53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2" ht="29.25">
      <c r="B2" s="208" t="s">
        <v>198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2:13" ht="21.75">
      <c r="B3" s="200" t="s">
        <v>73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:13" ht="21.75">
      <c r="B4" s="231" t="s">
        <v>29</v>
      </c>
      <c r="C4" s="229">
        <v>2543</v>
      </c>
      <c r="D4" s="213">
        <v>2549</v>
      </c>
      <c r="E4" s="213">
        <v>2550</v>
      </c>
      <c r="F4" s="213">
        <v>2554</v>
      </c>
      <c r="G4" s="213">
        <v>2559</v>
      </c>
      <c r="H4" s="213">
        <v>2564</v>
      </c>
      <c r="I4" s="206" t="s">
        <v>127</v>
      </c>
      <c r="J4" s="206"/>
      <c r="K4" s="206"/>
      <c r="L4" s="206"/>
      <c r="M4" s="207"/>
    </row>
    <row r="5" spans="2:13" ht="21.75">
      <c r="B5" s="232"/>
      <c r="C5" s="230"/>
      <c r="D5" s="214"/>
      <c r="E5" s="214"/>
      <c r="F5" s="214"/>
      <c r="G5" s="214"/>
      <c r="H5" s="214"/>
      <c r="I5" s="58">
        <v>2550</v>
      </c>
      <c r="J5" s="58" t="s">
        <v>2</v>
      </c>
      <c r="K5" s="58" t="s">
        <v>3</v>
      </c>
      <c r="L5" s="74" t="s">
        <v>119</v>
      </c>
      <c r="M5" s="91" t="s">
        <v>120</v>
      </c>
    </row>
    <row r="6" spans="2:13" ht="21.75">
      <c r="B6" s="80" t="s">
        <v>27</v>
      </c>
      <c r="C6" s="81">
        <v>321.5841116377724</v>
      </c>
      <c r="D6" s="81">
        <v>474.3504414327638</v>
      </c>
      <c r="E6" s="81">
        <v>495.8162374629871</v>
      </c>
      <c r="F6" s="81">
        <v>636.0234070306327</v>
      </c>
      <c r="G6" s="81">
        <v>813.9929644720387</v>
      </c>
      <c r="H6" s="81">
        <v>1040.0391487781565</v>
      </c>
      <c r="I6" s="42">
        <f>((E6/D6)-1)*100</f>
        <v>4.525303268483616</v>
      </c>
      <c r="J6" s="42">
        <f>(((F6/D6)^(1/5))-1)*100</f>
        <v>6.04123033756212</v>
      </c>
      <c r="K6" s="42">
        <f aca="true" t="shared" si="0" ref="K6:L9">(((G6/F6)^(1/5))-1)*100</f>
        <v>5.058092315812179</v>
      </c>
      <c r="L6" s="43">
        <f t="shared" si="0"/>
        <v>5.023335500020254</v>
      </c>
      <c r="M6" s="42">
        <f>(((H6/D6)^(1/15))-1)*100</f>
        <v>5.373165107260602</v>
      </c>
    </row>
    <row r="7" spans="2:13" ht="21.75">
      <c r="B7" s="80" t="s">
        <v>28</v>
      </c>
      <c r="C7" s="81">
        <v>376.89517457492417</v>
      </c>
      <c r="D7" s="81">
        <v>447.4497818641016</v>
      </c>
      <c r="E7" s="81">
        <v>469.00595638414524</v>
      </c>
      <c r="F7" s="81">
        <v>579.7665520547238</v>
      </c>
      <c r="G7" s="81">
        <v>712.9203263759377</v>
      </c>
      <c r="H7" s="81">
        <v>863.2312989193787</v>
      </c>
      <c r="I7" s="42">
        <f>((E7/D7)-1)*100</f>
        <v>4.81756286263888</v>
      </c>
      <c r="J7" s="42">
        <f>(((F7/D7)^(1/5))-1)*100</f>
        <v>5.31779821867846</v>
      </c>
      <c r="K7" s="42">
        <f t="shared" si="0"/>
        <v>4.221559693832511</v>
      </c>
      <c r="L7" s="43">
        <f t="shared" si="0"/>
        <v>3.9004040038496557</v>
      </c>
      <c r="M7" s="42">
        <f>(((H7/D7)^(1/15))-1)*100</f>
        <v>4.478162333049318</v>
      </c>
    </row>
    <row r="8" spans="2:13" ht="21.75">
      <c r="B8" s="80" t="s">
        <v>43</v>
      </c>
      <c r="C8" s="81">
        <v>245.58101307265545</v>
      </c>
      <c r="D8" s="81">
        <v>334.09821706868337</v>
      </c>
      <c r="E8" s="81">
        <v>350.2815796241619</v>
      </c>
      <c r="F8" s="81">
        <v>407.12552872873505</v>
      </c>
      <c r="G8" s="81">
        <v>500.64544623089887</v>
      </c>
      <c r="H8" s="81">
        <v>615.5915025090774</v>
      </c>
      <c r="I8" s="42">
        <f>((E8/D8)-1)*100</f>
        <v>4.843893720076808</v>
      </c>
      <c r="J8" s="42">
        <f>(((F8/D8)^(1/5))-1)*100</f>
        <v>4.032931273434892</v>
      </c>
      <c r="K8" s="42">
        <f t="shared" si="0"/>
        <v>4.222236140154734</v>
      </c>
      <c r="L8" s="43">
        <f t="shared" si="0"/>
        <v>4.220336056147644</v>
      </c>
      <c r="M8" s="42">
        <f>(((H8/D8)^(1/15))-1)*100</f>
        <v>4.158463292795833</v>
      </c>
    </row>
    <row r="9" spans="2:13" s="13" customFormat="1" ht="21">
      <c r="B9" s="82" t="s">
        <v>8</v>
      </c>
      <c r="C9" s="83">
        <f aca="true" t="shared" si="1" ref="C9:H9">SUM(C6:C8)</f>
        <v>944.060299285352</v>
      </c>
      <c r="D9" s="83">
        <f t="shared" si="1"/>
        <v>1255.8984403655488</v>
      </c>
      <c r="E9" s="83">
        <f t="shared" si="1"/>
        <v>1315.1037734712943</v>
      </c>
      <c r="F9" s="83">
        <f t="shared" si="1"/>
        <v>1622.9154878140916</v>
      </c>
      <c r="G9" s="83">
        <f t="shared" si="1"/>
        <v>2027.5587370788753</v>
      </c>
      <c r="H9" s="89">
        <f t="shared" si="1"/>
        <v>2518.861950206612</v>
      </c>
      <c r="I9" s="56">
        <f>((E9/D9)-1)*100</f>
        <v>4.71418159325947</v>
      </c>
      <c r="J9" s="56">
        <f>(((F9/D9)^(1/5))-1)*100</f>
        <v>5.261190301687924</v>
      </c>
      <c r="K9" s="56">
        <f t="shared" si="0"/>
        <v>4.552761447967701</v>
      </c>
      <c r="L9" s="57">
        <f t="shared" si="0"/>
        <v>4.435027238204214</v>
      </c>
      <c r="M9" s="56">
        <f>(((H9/D9)^(1/15))-1)*100</f>
        <v>4.74902509663464</v>
      </c>
    </row>
    <row r="11" spans="2:13" ht="21.75">
      <c r="B11" s="233" t="s">
        <v>216</v>
      </c>
      <c r="C11" s="233"/>
      <c r="D11" s="233"/>
      <c r="E11" s="233"/>
      <c r="F11" s="233"/>
      <c r="G11" s="233"/>
      <c r="H11" s="233"/>
      <c r="I11" s="190">
        <f>4.7/4.8</f>
        <v>0.9791666666666667</v>
      </c>
      <c r="J11" s="190">
        <f>5.3/5</f>
        <v>1.06</v>
      </c>
      <c r="K11" s="190">
        <f>4.6/5.6</f>
        <v>0.8214285714285714</v>
      </c>
      <c r="L11" s="190">
        <f>4.4/5.6</f>
        <v>0.7857142857142858</v>
      </c>
      <c r="M11" s="190">
        <f>4.7/5.4</f>
        <v>0.8703703703703703</v>
      </c>
    </row>
    <row r="12" spans="2:13" ht="21.75">
      <c r="B12" s="234" t="s">
        <v>217</v>
      </c>
      <c r="C12" s="234"/>
      <c r="D12" s="234"/>
      <c r="E12" s="234"/>
      <c r="F12" s="234"/>
      <c r="G12" s="234"/>
      <c r="H12" s="234"/>
      <c r="I12" s="191">
        <f>4.5/5.6</f>
        <v>0.8035714285714286</v>
      </c>
      <c r="J12" s="191">
        <f>6/5.6</f>
        <v>1.0714285714285714</v>
      </c>
      <c r="K12" s="191">
        <f>5.1/5.4</f>
        <v>0.9444444444444443</v>
      </c>
      <c r="L12" s="191">
        <f>5/4.9</f>
        <v>1.0204081632653061</v>
      </c>
      <c r="M12" s="191">
        <f>5.4/5.3</f>
        <v>1.0188679245283019</v>
      </c>
    </row>
    <row r="14" spans="2:12" ht="29.25">
      <c r="B14" s="90" t="s">
        <v>223</v>
      </c>
      <c r="C14" s="90"/>
      <c r="D14" s="90"/>
      <c r="E14" s="90"/>
      <c r="F14" s="90"/>
      <c r="G14" s="90"/>
      <c r="H14" s="90"/>
      <c r="I14" s="10"/>
      <c r="J14" s="10"/>
      <c r="K14" s="10"/>
      <c r="L14" s="10"/>
    </row>
    <row r="15" spans="2:12" ht="27.75" customHeight="1">
      <c r="B15" s="2"/>
      <c r="C15" s="2"/>
      <c r="D15" s="2"/>
      <c r="E15" s="2"/>
      <c r="F15" s="196" t="s">
        <v>226</v>
      </c>
      <c r="G15" s="196"/>
      <c r="H15" s="196"/>
      <c r="I15" s="2"/>
      <c r="J15" s="2"/>
      <c r="K15" s="2"/>
      <c r="L15" s="2"/>
    </row>
    <row r="16" spans="2:12" ht="21.75">
      <c r="B16" s="225"/>
      <c r="C16" s="227">
        <v>2543</v>
      </c>
      <c r="D16" s="213">
        <v>2549</v>
      </c>
      <c r="E16" s="213">
        <v>2550</v>
      </c>
      <c r="F16" s="213">
        <v>2554</v>
      </c>
      <c r="G16" s="213">
        <v>2559</v>
      </c>
      <c r="H16" s="213">
        <v>2564</v>
      </c>
      <c r="I16" s="224"/>
      <c r="J16" s="224"/>
      <c r="K16" s="224"/>
      <c r="L16" s="224"/>
    </row>
    <row r="17" spans="2:12" ht="21.75">
      <c r="B17" s="226"/>
      <c r="C17" s="228"/>
      <c r="D17" s="214"/>
      <c r="E17" s="214"/>
      <c r="F17" s="214"/>
      <c r="G17" s="214"/>
      <c r="H17" s="214"/>
      <c r="I17" s="5"/>
      <c r="J17" s="5"/>
      <c r="K17" s="5"/>
      <c r="L17" s="5"/>
    </row>
    <row r="18" spans="2:12" ht="21.75">
      <c r="B18" s="84" t="s">
        <v>47</v>
      </c>
      <c r="C18" s="85">
        <f aca="true" t="shared" si="2" ref="C18:H18">C6/C$9*100</f>
        <v>34.06393764055216</v>
      </c>
      <c r="D18" s="85">
        <f t="shared" si="2"/>
        <v>37.76980894209063</v>
      </c>
      <c r="E18" s="85">
        <f t="shared" si="2"/>
        <v>37.701681606026476</v>
      </c>
      <c r="F18" s="85">
        <f t="shared" si="2"/>
        <v>39.1901742146348</v>
      </c>
      <c r="G18" s="85">
        <f t="shared" si="2"/>
        <v>40.14645541883372</v>
      </c>
      <c r="H18" s="85">
        <f t="shared" si="2"/>
        <v>41.290041667144415</v>
      </c>
      <c r="I18" s="15"/>
      <c r="J18" s="15"/>
      <c r="K18" s="15"/>
      <c r="L18" s="15"/>
    </row>
    <row r="19" spans="2:12" ht="21.75">
      <c r="B19" s="84" t="s">
        <v>48</v>
      </c>
      <c r="C19" s="85">
        <f aca="true" t="shared" si="3" ref="C19:H20">C7/C$9*100</f>
        <v>39.922786167391166</v>
      </c>
      <c r="D19" s="85">
        <f t="shared" si="3"/>
        <v>35.62786348662591</v>
      </c>
      <c r="E19" s="85">
        <f t="shared" si="3"/>
        <v>35.66303784120216</v>
      </c>
      <c r="F19" s="85">
        <f t="shared" si="3"/>
        <v>35.72376728227621</v>
      </c>
      <c r="G19" s="85">
        <f t="shared" si="3"/>
        <v>35.16151287449504</v>
      </c>
      <c r="H19" s="85">
        <f t="shared" si="3"/>
        <v>34.27068715888028</v>
      </c>
      <c r="I19" s="15"/>
      <c r="J19" s="15"/>
      <c r="K19" s="15"/>
      <c r="L19" s="15"/>
    </row>
    <row r="20" spans="2:12" ht="21.75">
      <c r="B20" s="84" t="s">
        <v>43</v>
      </c>
      <c r="C20" s="85">
        <f t="shared" si="3"/>
        <v>26.013276192056672</v>
      </c>
      <c r="D20" s="85">
        <f t="shared" si="3"/>
        <v>26.602327571283464</v>
      </c>
      <c r="E20" s="85">
        <f t="shared" si="3"/>
        <v>26.635280552771356</v>
      </c>
      <c r="F20" s="85">
        <f t="shared" si="3"/>
        <v>25.08605850308899</v>
      </c>
      <c r="G20" s="85">
        <f t="shared" si="3"/>
        <v>24.69203170667124</v>
      </c>
      <c r="H20" s="85">
        <f t="shared" si="3"/>
        <v>24.439271173975328</v>
      </c>
      <c r="I20" s="15"/>
      <c r="J20" s="15"/>
      <c r="K20" s="15"/>
      <c r="L20" s="15"/>
    </row>
    <row r="21" spans="2:12" ht="21.75">
      <c r="B21" s="82" t="s">
        <v>8</v>
      </c>
      <c r="C21" s="83">
        <f aca="true" t="shared" si="4" ref="C21:H21">SUM(C18:C20)</f>
        <v>100</v>
      </c>
      <c r="D21" s="83">
        <f t="shared" si="4"/>
        <v>100</v>
      </c>
      <c r="E21" s="83">
        <f t="shared" si="4"/>
        <v>100</v>
      </c>
      <c r="F21" s="83">
        <f t="shared" si="4"/>
        <v>100</v>
      </c>
      <c r="G21" s="83">
        <f t="shared" si="4"/>
        <v>100</v>
      </c>
      <c r="H21" s="83">
        <f t="shared" si="4"/>
        <v>100.00000000000003</v>
      </c>
      <c r="I21" s="14"/>
      <c r="J21" s="14"/>
      <c r="K21" s="14"/>
      <c r="L21" s="14"/>
    </row>
    <row r="22" ht="23.25" customHeight="1"/>
    <row r="23" spans="2:12" ht="21.75">
      <c r="B23"/>
      <c r="C23"/>
      <c r="D23"/>
      <c r="E23"/>
      <c r="F23"/>
      <c r="G23"/>
      <c r="H23"/>
      <c r="I23"/>
      <c r="J23"/>
      <c r="K23"/>
      <c r="L23"/>
    </row>
    <row r="24" spans="2:12" ht="21.75">
      <c r="B24"/>
      <c r="C24"/>
      <c r="D24"/>
      <c r="E24"/>
      <c r="F24"/>
      <c r="G24"/>
      <c r="H24"/>
      <c r="I24"/>
      <c r="J24"/>
      <c r="K24"/>
      <c r="L24"/>
    </row>
    <row r="25" spans="2:12" ht="21.75">
      <c r="B25"/>
      <c r="C25"/>
      <c r="D25"/>
      <c r="E25"/>
      <c r="F25"/>
      <c r="G25"/>
      <c r="H25"/>
      <c r="I25"/>
      <c r="J25"/>
      <c r="K25"/>
      <c r="L25"/>
    </row>
    <row r="26" spans="2:12" ht="21.75">
      <c r="B26"/>
      <c r="C26"/>
      <c r="D26"/>
      <c r="E26"/>
      <c r="F26"/>
      <c r="G26"/>
      <c r="H26"/>
      <c r="I26"/>
      <c r="J26"/>
      <c r="K26"/>
      <c r="L26"/>
    </row>
    <row r="27" spans="2:12" ht="21.75">
      <c r="B27"/>
      <c r="C27"/>
      <c r="D27"/>
      <c r="E27"/>
      <c r="F27"/>
      <c r="G27"/>
      <c r="H27"/>
      <c r="I27"/>
      <c r="J27"/>
      <c r="K27"/>
      <c r="L27"/>
    </row>
    <row r="28" spans="2:12" ht="21.75">
      <c r="B28"/>
      <c r="C28"/>
      <c r="D28"/>
      <c r="E28"/>
      <c r="F28"/>
      <c r="G28"/>
      <c r="H28"/>
      <c r="I28"/>
      <c r="J28"/>
      <c r="K28"/>
      <c r="L28"/>
    </row>
    <row r="29" spans="2:12" ht="21.75">
      <c r="B29"/>
      <c r="C29"/>
      <c r="D29"/>
      <c r="E29"/>
      <c r="F29"/>
      <c r="G29"/>
      <c r="H29"/>
      <c r="I29"/>
      <c r="J29"/>
      <c r="K29"/>
      <c r="L29"/>
    </row>
    <row r="30" spans="2:12" ht="21.75">
      <c r="B30"/>
      <c r="C30"/>
      <c r="D30"/>
      <c r="E30"/>
      <c r="F30"/>
      <c r="G30"/>
      <c r="H30"/>
      <c r="I30"/>
      <c r="J30"/>
      <c r="K30"/>
      <c r="L30"/>
    </row>
    <row r="31" spans="2:12" ht="21.75">
      <c r="B31"/>
      <c r="C31"/>
      <c r="D31"/>
      <c r="E31"/>
      <c r="F31"/>
      <c r="G31"/>
      <c r="H31"/>
      <c r="I31"/>
      <c r="J31"/>
      <c r="K31"/>
      <c r="L31"/>
    </row>
    <row r="32" spans="2:12" ht="21.75">
      <c r="B32"/>
      <c r="C32"/>
      <c r="D32"/>
      <c r="E32"/>
      <c r="F32"/>
      <c r="G32"/>
      <c r="H32"/>
      <c r="I32"/>
      <c r="J32"/>
      <c r="K32"/>
      <c r="L32"/>
    </row>
    <row r="33" spans="2:12" ht="21.75">
      <c r="B33"/>
      <c r="C33"/>
      <c r="D33"/>
      <c r="E33"/>
      <c r="F33"/>
      <c r="G33"/>
      <c r="H33"/>
      <c r="I33"/>
      <c r="J33"/>
      <c r="K33"/>
      <c r="L33"/>
    </row>
    <row r="34" spans="2:12" ht="21.75">
      <c r="B34"/>
      <c r="C34"/>
      <c r="D34"/>
      <c r="E34"/>
      <c r="F34"/>
      <c r="G34"/>
      <c r="H34"/>
      <c r="I34"/>
      <c r="J34"/>
      <c r="K34"/>
      <c r="L34"/>
    </row>
    <row r="35" spans="2:12" ht="21.75">
      <c r="B35"/>
      <c r="C35"/>
      <c r="D35"/>
      <c r="E35"/>
      <c r="F35"/>
      <c r="G35"/>
      <c r="H35"/>
      <c r="I35"/>
      <c r="J35"/>
      <c r="K35"/>
      <c r="L35"/>
    </row>
    <row r="36" spans="2:12" ht="21.75">
      <c r="B36"/>
      <c r="C36"/>
      <c r="D36"/>
      <c r="E36"/>
      <c r="F36"/>
      <c r="G36"/>
      <c r="H36"/>
      <c r="I36"/>
      <c r="J36"/>
      <c r="K36"/>
      <c r="L36"/>
    </row>
    <row r="37" spans="2:12" ht="21.75">
      <c r="B37"/>
      <c r="C37"/>
      <c r="D37"/>
      <c r="E37"/>
      <c r="F37"/>
      <c r="G37"/>
      <c r="H37"/>
      <c r="I37"/>
      <c r="J37"/>
      <c r="K37"/>
      <c r="L37"/>
    </row>
    <row r="38" spans="2:12" ht="21.75">
      <c r="B38"/>
      <c r="C38"/>
      <c r="D38"/>
      <c r="E38"/>
      <c r="F38"/>
      <c r="G38"/>
      <c r="H38"/>
      <c r="I38"/>
      <c r="J38"/>
      <c r="K38"/>
      <c r="L38"/>
    </row>
    <row r="39" spans="2:12" ht="21.75">
      <c r="B39"/>
      <c r="C39"/>
      <c r="D39"/>
      <c r="E39"/>
      <c r="F39"/>
      <c r="G39"/>
      <c r="H39"/>
      <c r="I39"/>
      <c r="J39"/>
      <c r="K39"/>
      <c r="L39"/>
    </row>
    <row r="40" spans="2:12" ht="21.75">
      <c r="B40"/>
      <c r="C40"/>
      <c r="D40"/>
      <c r="E40"/>
      <c r="F40"/>
      <c r="G40"/>
      <c r="H40"/>
      <c r="I40"/>
      <c r="J40"/>
      <c r="K40"/>
      <c r="L40"/>
    </row>
    <row r="41" spans="2:12" ht="21.75">
      <c r="B41"/>
      <c r="C41"/>
      <c r="D41"/>
      <c r="E41"/>
      <c r="F41"/>
      <c r="G41"/>
      <c r="H41"/>
      <c r="I41"/>
      <c r="J41"/>
      <c r="K41"/>
      <c r="L41"/>
    </row>
    <row r="42" spans="2:12" ht="21.75">
      <c r="B42"/>
      <c r="C42"/>
      <c r="D42"/>
      <c r="E42"/>
      <c r="F42"/>
      <c r="G42"/>
      <c r="H42"/>
      <c r="I42"/>
      <c r="J42"/>
      <c r="K42"/>
      <c r="L42"/>
    </row>
    <row r="43" spans="2:12" ht="21.75">
      <c r="B43"/>
      <c r="C43"/>
      <c r="D43"/>
      <c r="E43"/>
      <c r="F43"/>
      <c r="G43"/>
      <c r="H43"/>
      <c r="I43"/>
      <c r="J43"/>
      <c r="K43"/>
      <c r="L43"/>
    </row>
    <row r="44" spans="2:12" ht="21.75">
      <c r="B44"/>
      <c r="C44"/>
      <c r="D44"/>
      <c r="E44"/>
      <c r="F44"/>
      <c r="G44"/>
      <c r="H44"/>
      <c r="I44"/>
      <c r="J44"/>
      <c r="K44"/>
      <c r="L44"/>
    </row>
    <row r="45" spans="2:12" ht="21.75">
      <c r="B45"/>
      <c r="C45"/>
      <c r="D45"/>
      <c r="E45"/>
      <c r="F45"/>
      <c r="G45"/>
      <c r="H45"/>
      <c r="I45"/>
      <c r="J45"/>
      <c r="K45"/>
      <c r="L45"/>
    </row>
    <row r="46" spans="2:12" ht="21.75">
      <c r="B46"/>
      <c r="C46"/>
      <c r="D46"/>
      <c r="E46"/>
      <c r="F46"/>
      <c r="G46"/>
      <c r="H46"/>
      <c r="I46"/>
      <c r="J46"/>
      <c r="K46"/>
      <c r="L46"/>
    </row>
    <row r="47" spans="2:12" ht="21.75">
      <c r="B47"/>
      <c r="C47"/>
      <c r="D47"/>
      <c r="E47"/>
      <c r="F47"/>
      <c r="G47"/>
      <c r="H47"/>
      <c r="I47"/>
      <c r="J47"/>
      <c r="K47"/>
      <c r="L47"/>
    </row>
    <row r="48" spans="2:12" ht="21.75">
      <c r="B48"/>
      <c r="C48"/>
      <c r="D48"/>
      <c r="E48"/>
      <c r="F48"/>
      <c r="G48"/>
      <c r="H48"/>
      <c r="I48"/>
      <c r="J48"/>
      <c r="K48"/>
      <c r="L48"/>
    </row>
  </sheetData>
  <mergeCells count="22">
    <mergeCell ref="B4:B5"/>
    <mergeCell ref="F4:F5"/>
    <mergeCell ref="G16:G17"/>
    <mergeCell ref="H16:H17"/>
    <mergeCell ref="B11:H11"/>
    <mergeCell ref="B12:H12"/>
    <mergeCell ref="H4:H5"/>
    <mergeCell ref="F15:H15"/>
    <mergeCell ref="I4:M4"/>
    <mergeCell ref="C4:C5"/>
    <mergeCell ref="D4:D5"/>
    <mergeCell ref="E4:E5"/>
    <mergeCell ref="B1:L1"/>
    <mergeCell ref="I16:L16"/>
    <mergeCell ref="B16:B17"/>
    <mergeCell ref="C16:C17"/>
    <mergeCell ref="D16:D17"/>
    <mergeCell ref="E16:E17"/>
    <mergeCell ref="F16:F17"/>
    <mergeCell ref="B3:M3"/>
    <mergeCell ref="B2:L2"/>
    <mergeCell ref="G4:G5"/>
  </mergeCells>
  <printOptions horizontalCentered="1"/>
  <pageMargins left="0.5511811023622047" right="0.5511811023622047" top="0.98425196850393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39"/>
  <sheetViews>
    <sheetView showGridLines="0" workbookViewId="0" topLeftCell="A1">
      <selection activeCell="N19" sqref="N19"/>
    </sheetView>
  </sheetViews>
  <sheetFormatPr defaultColWidth="9.140625" defaultRowHeight="21.75"/>
  <cols>
    <col min="1" max="1" width="0.85546875" style="12" customWidth="1"/>
    <col min="2" max="2" width="20.8515625" style="12" customWidth="1"/>
    <col min="3" max="3" width="7.7109375" style="12" hidden="1" customWidth="1"/>
    <col min="4" max="12" width="7.7109375" style="12" customWidth="1"/>
    <col min="13" max="16384" width="9.140625" style="12" customWidth="1"/>
  </cols>
  <sheetData>
    <row r="1" spans="2:12" ht="23.25">
      <c r="B1" s="202" t="s">
        <v>53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2" ht="29.25">
      <c r="B2" s="208" t="s">
        <v>198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2:13" ht="21.75">
      <c r="B3" s="200" t="s">
        <v>221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:13" ht="21.75">
      <c r="B4" s="231" t="s">
        <v>29</v>
      </c>
      <c r="C4" s="229">
        <v>2543</v>
      </c>
      <c r="D4" s="213">
        <v>2549</v>
      </c>
      <c r="E4" s="213">
        <v>2550</v>
      </c>
      <c r="F4" s="213">
        <v>2554</v>
      </c>
      <c r="G4" s="213">
        <v>2559</v>
      </c>
      <c r="H4" s="213">
        <v>2564</v>
      </c>
      <c r="I4" s="206" t="s">
        <v>127</v>
      </c>
      <c r="J4" s="206"/>
      <c r="K4" s="206"/>
      <c r="L4" s="206"/>
      <c r="M4" s="207"/>
    </row>
    <row r="5" spans="2:13" ht="21.75">
      <c r="B5" s="232"/>
      <c r="C5" s="230"/>
      <c r="D5" s="214"/>
      <c r="E5" s="214"/>
      <c r="F5" s="214"/>
      <c r="G5" s="214"/>
      <c r="H5" s="214"/>
      <c r="I5" s="58">
        <v>2550</v>
      </c>
      <c r="J5" s="58" t="s">
        <v>2</v>
      </c>
      <c r="K5" s="58" t="s">
        <v>3</v>
      </c>
      <c r="L5" s="74" t="s">
        <v>119</v>
      </c>
      <c r="M5" s="91" t="s">
        <v>120</v>
      </c>
    </row>
    <row r="6" spans="2:13" ht="21.75">
      <c r="B6" s="80" t="s">
        <v>27</v>
      </c>
      <c r="C6" s="81">
        <v>321.5841116377724</v>
      </c>
      <c r="D6" s="81">
        <v>23673.388980917727</v>
      </c>
      <c r="E6" s="81">
        <v>24744.68162623204</v>
      </c>
      <c r="F6" s="81">
        <v>31741.995369764918</v>
      </c>
      <c r="G6" s="81">
        <v>40735.21352980284</v>
      </c>
      <c r="H6" s="81">
        <v>51905.19323654466</v>
      </c>
      <c r="I6" s="42">
        <f>((E6/D6)-1)*100</f>
        <v>4.525303268483616</v>
      </c>
      <c r="J6" s="42">
        <f>(((F6/D6)^(1/5))-1)*100</f>
        <v>6.04123033756212</v>
      </c>
      <c r="K6" s="42">
        <f aca="true" t="shared" si="0" ref="K6:L9">(((G6/F6)^(1/5))-1)*100</f>
        <v>5.115595411185336</v>
      </c>
      <c r="L6" s="43">
        <f t="shared" si="0"/>
        <v>4.965882875088257</v>
      </c>
      <c r="M6" s="42">
        <f>(((H6/D6)^(1/15))-1)*100</f>
        <v>5.373165107260602</v>
      </c>
    </row>
    <row r="7" spans="2:13" ht="21.75">
      <c r="B7" s="80" t="s">
        <v>28</v>
      </c>
      <c r="C7" s="81">
        <v>376.89517457492417</v>
      </c>
      <c r="D7" s="81">
        <v>22330.858812950228</v>
      </c>
      <c r="E7" s="81">
        <v>23406.661974031238</v>
      </c>
      <c r="F7" s="81">
        <v>28934.38670249957</v>
      </c>
      <c r="G7" s="81">
        <v>35677.16551886503</v>
      </c>
      <c r="H7" s="81">
        <v>43081.25076914877</v>
      </c>
      <c r="I7" s="42">
        <f>((E7/D7)-1)*100</f>
        <v>4.81756286263888</v>
      </c>
      <c r="J7" s="42">
        <f>(((F7/D7)^(1/5))-1)*100</f>
        <v>5.31779821867846</v>
      </c>
      <c r="K7" s="42">
        <f t="shared" si="0"/>
        <v>4.278604916669759</v>
      </c>
      <c r="L7" s="43">
        <f t="shared" si="0"/>
        <v>3.8435656744146174</v>
      </c>
      <c r="M7" s="42">
        <f>(((H7/D7)^(1/15))-1)*100</f>
        <v>4.478162333049318</v>
      </c>
    </row>
    <row r="8" spans="2:13" ht="21.75">
      <c r="B8" s="80" t="s">
        <v>43</v>
      </c>
      <c r="C8" s="81">
        <v>245.58101307265545</v>
      </c>
      <c r="D8" s="81">
        <v>16673.826689416313</v>
      </c>
      <c r="E8" s="81">
        <v>17481.48913332144</v>
      </c>
      <c r="F8" s="81">
        <v>20318.39788436936</v>
      </c>
      <c r="G8" s="81">
        <v>25054.146712639842</v>
      </c>
      <c r="H8" s="81">
        <v>30722.301107651932</v>
      </c>
      <c r="I8" s="42">
        <f>((E8/D8)-1)*100</f>
        <v>4.843893720076808</v>
      </c>
      <c r="J8" s="42">
        <f>(((F8/D8)^(1/5))-1)*100</f>
        <v>4.032931273434892</v>
      </c>
      <c r="K8" s="42">
        <f t="shared" si="0"/>
        <v>4.279281733241969</v>
      </c>
      <c r="L8" s="43">
        <f t="shared" si="0"/>
        <v>4.163322709073758</v>
      </c>
      <c r="M8" s="42">
        <f>(((H8/D8)^(1/15))-1)*100</f>
        <v>4.158463292795833</v>
      </c>
    </row>
    <row r="9" spans="2:13" s="13" customFormat="1" ht="21">
      <c r="B9" s="82" t="s">
        <v>8</v>
      </c>
      <c r="C9" s="83">
        <f aca="true" t="shared" si="1" ref="C9:H9">SUM(C6:C8)</f>
        <v>944.060299285352</v>
      </c>
      <c r="D9" s="83">
        <f t="shared" si="1"/>
        <v>62678.07448328426</v>
      </c>
      <c r="E9" s="83">
        <f t="shared" si="1"/>
        <v>65632.83273358471</v>
      </c>
      <c r="F9" s="83">
        <f t="shared" si="1"/>
        <v>80994.77995663385</v>
      </c>
      <c r="G9" s="83">
        <f t="shared" si="1"/>
        <v>101466.52576130771</v>
      </c>
      <c r="H9" s="89">
        <f t="shared" si="1"/>
        <v>125708.74511334536</v>
      </c>
      <c r="I9" s="56">
        <f>((E9/D9)-1)*100</f>
        <v>4.71418159325947</v>
      </c>
      <c r="J9" s="56">
        <f>(((F9/D9)^(1/5))-1)*100</f>
        <v>5.261190301687946</v>
      </c>
      <c r="K9" s="56">
        <f t="shared" si="0"/>
        <v>4.6099879526618315</v>
      </c>
      <c r="L9" s="57">
        <f t="shared" si="0"/>
        <v>4.377896445117968</v>
      </c>
      <c r="M9" s="56">
        <f>(((H9/D9)^(1/15))-1)*100</f>
        <v>4.74902509663464</v>
      </c>
    </row>
    <row r="11" spans="2:13" ht="21.75">
      <c r="B11" s="233" t="s">
        <v>216</v>
      </c>
      <c r="C11" s="233"/>
      <c r="D11" s="233"/>
      <c r="E11" s="233"/>
      <c r="F11" s="233"/>
      <c r="G11" s="233"/>
      <c r="H11" s="233"/>
      <c r="I11" s="190">
        <f>4.7/4.8</f>
        <v>0.9791666666666667</v>
      </c>
      <c r="J11" s="190">
        <f>5.3/5</f>
        <v>1.06</v>
      </c>
      <c r="K11" s="190">
        <f>4.6/5.6</f>
        <v>0.8214285714285714</v>
      </c>
      <c r="L11" s="190">
        <f>4.4/5.6</f>
        <v>0.7857142857142858</v>
      </c>
      <c r="M11" s="190">
        <f>4.7/5.4</f>
        <v>0.8703703703703703</v>
      </c>
    </row>
    <row r="12" spans="2:13" ht="21.75">
      <c r="B12" s="234" t="s">
        <v>217</v>
      </c>
      <c r="C12" s="234"/>
      <c r="D12" s="234"/>
      <c r="E12" s="234"/>
      <c r="F12" s="234"/>
      <c r="G12" s="234"/>
      <c r="H12" s="234"/>
      <c r="I12" s="191">
        <f>4.5/5.6</f>
        <v>0.8035714285714286</v>
      </c>
      <c r="J12" s="191">
        <f>6/5.6</f>
        <v>1.0714285714285714</v>
      </c>
      <c r="K12" s="191">
        <f>5.1/5.4</f>
        <v>0.9444444444444443</v>
      </c>
      <c r="L12" s="191">
        <f>5/4.9</f>
        <v>1.0204081632653061</v>
      </c>
      <c r="M12" s="191">
        <f>5.4/5.3</f>
        <v>1.0188679245283019</v>
      </c>
    </row>
    <row r="14" spans="2:12" ht="29.25">
      <c r="B14" s="90" t="s">
        <v>224</v>
      </c>
      <c r="C14" s="90"/>
      <c r="D14" s="90"/>
      <c r="E14" s="90"/>
      <c r="F14" s="90"/>
      <c r="G14" s="90"/>
      <c r="H14" s="90"/>
      <c r="I14" s="10"/>
      <c r="J14" s="10"/>
      <c r="K14" s="10"/>
      <c r="L14" s="10"/>
    </row>
    <row r="15" spans="2:12" ht="27.75" customHeight="1">
      <c r="B15" s="2"/>
      <c r="C15" s="2"/>
      <c r="D15" s="2"/>
      <c r="E15" s="2"/>
      <c r="F15" s="196" t="s">
        <v>226</v>
      </c>
      <c r="G15" s="196"/>
      <c r="H15" s="196"/>
      <c r="I15" s="2"/>
      <c r="J15" s="2"/>
      <c r="K15" s="2"/>
      <c r="L15" s="2"/>
    </row>
    <row r="16" spans="2:12" ht="21.75">
      <c r="B16" s="225"/>
      <c r="C16" s="227">
        <v>2543</v>
      </c>
      <c r="D16" s="213">
        <v>2549</v>
      </c>
      <c r="E16" s="213">
        <v>2550</v>
      </c>
      <c r="F16" s="213">
        <v>2554</v>
      </c>
      <c r="G16" s="213">
        <v>2559</v>
      </c>
      <c r="H16" s="213">
        <v>2564</v>
      </c>
      <c r="I16" s="224"/>
      <c r="J16" s="224"/>
      <c r="K16" s="224"/>
      <c r="L16" s="224"/>
    </row>
    <row r="17" spans="2:12" ht="21.75">
      <c r="B17" s="226"/>
      <c r="C17" s="228"/>
      <c r="D17" s="214"/>
      <c r="E17" s="214"/>
      <c r="F17" s="214"/>
      <c r="G17" s="214"/>
      <c r="H17" s="214"/>
      <c r="I17" s="5"/>
      <c r="J17" s="5"/>
      <c r="K17" s="5"/>
      <c r="L17" s="5"/>
    </row>
    <row r="18" spans="2:12" ht="21.75">
      <c r="B18" s="84" t="s">
        <v>47</v>
      </c>
      <c r="C18" s="85">
        <f aca="true" t="shared" si="2" ref="C18:H20">C6/C$9*100</f>
        <v>34.06393764055216</v>
      </c>
      <c r="D18" s="85">
        <f t="shared" si="2"/>
        <v>37.769808942090634</v>
      </c>
      <c r="E18" s="85">
        <f t="shared" si="2"/>
        <v>37.70168160602649</v>
      </c>
      <c r="F18" s="85">
        <f t="shared" si="2"/>
        <v>39.1901742146348</v>
      </c>
      <c r="G18" s="85">
        <f t="shared" si="2"/>
        <v>40.146455418833725</v>
      </c>
      <c r="H18" s="85">
        <f t="shared" si="2"/>
        <v>41.290041667144415</v>
      </c>
      <c r="I18" s="15"/>
      <c r="J18" s="15"/>
      <c r="K18" s="15"/>
      <c r="L18" s="15"/>
    </row>
    <row r="19" spans="2:12" ht="21.75">
      <c r="B19" s="84" t="s">
        <v>48</v>
      </c>
      <c r="C19" s="85">
        <f t="shared" si="2"/>
        <v>39.922786167391166</v>
      </c>
      <c r="D19" s="85">
        <f t="shared" si="2"/>
        <v>35.62786348662591</v>
      </c>
      <c r="E19" s="85">
        <f t="shared" si="2"/>
        <v>35.66303784120217</v>
      </c>
      <c r="F19" s="85">
        <f t="shared" si="2"/>
        <v>35.72376728227621</v>
      </c>
      <c r="G19" s="85">
        <f t="shared" si="2"/>
        <v>35.16151287449504</v>
      </c>
      <c r="H19" s="85">
        <f t="shared" si="2"/>
        <v>34.270687158880264</v>
      </c>
      <c r="I19" s="15"/>
      <c r="J19" s="15"/>
      <c r="K19" s="15"/>
      <c r="L19" s="15"/>
    </row>
    <row r="20" spans="2:12" ht="21.75">
      <c r="B20" s="84" t="s">
        <v>43</v>
      </c>
      <c r="C20" s="85">
        <f t="shared" si="2"/>
        <v>26.013276192056672</v>
      </c>
      <c r="D20" s="85">
        <f t="shared" si="2"/>
        <v>26.602327571283464</v>
      </c>
      <c r="E20" s="85">
        <f t="shared" si="2"/>
        <v>26.635280552771352</v>
      </c>
      <c r="F20" s="85">
        <f t="shared" si="2"/>
        <v>25.08605850308899</v>
      </c>
      <c r="G20" s="85">
        <f t="shared" si="2"/>
        <v>24.69203170667124</v>
      </c>
      <c r="H20" s="85">
        <f t="shared" si="2"/>
        <v>24.439271173975328</v>
      </c>
      <c r="I20" s="15"/>
      <c r="J20" s="15"/>
      <c r="K20" s="15"/>
      <c r="L20" s="15"/>
    </row>
    <row r="21" spans="2:12" ht="21.75">
      <c r="B21" s="82" t="s">
        <v>8</v>
      </c>
      <c r="C21" s="83">
        <f aca="true" t="shared" si="3" ref="C21:H21">SUM(C18:C20)</f>
        <v>100</v>
      </c>
      <c r="D21" s="83">
        <f t="shared" si="3"/>
        <v>100.00000000000001</v>
      </c>
      <c r="E21" s="83">
        <f t="shared" si="3"/>
        <v>100</v>
      </c>
      <c r="F21" s="83">
        <f t="shared" si="3"/>
        <v>100</v>
      </c>
      <c r="G21" s="83">
        <f t="shared" si="3"/>
        <v>100.00000000000001</v>
      </c>
      <c r="H21" s="83">
        <f t="shared" si="3"/>
        <v>100</v>
      </c>
      <c r="I21" s="14"/>
      <c r="J21" s="14"/>
      <c r="K21" s="14"/>
      <c r="L21" s="14"/>
    </row>
    <row r="22" ht="23.25" customHeight="1"/>
    <row r="23" spans="2:12" ht="21.75">
      <c r="B23"/>
      <c r="C23"/>
      <c r="D23"/>
      <c r="E23"/>
      <c r="F23"/>
      <c r="G23"/>
      <c r="H23"/>
      <c r="I23"/>
      <c r="J23"/>
      <c r="K23"/>
      <c r="L23"/>
    </row>
    <row r="24" spans="2:12" ht="21.75">
      <c r="B24"/>
      <c r="C24"/>
      <c r="D24"/>
      <c r="E24"/>
      <c r="F24"/>
      <c r="G24"/>
      <c r="H24"/>
      <c r="I24"/>
      <c r="J24"/>
      <c r="K24"/>
      <c r="L24"/>
    </row>
    <row r="25" spans="2:12" ht="21.75">
      <c r="B25"/>
      <c r="C25"/>
      <c r="D25"/>
      <c r="E25"/>
      <c r="F25"/>
      <c r="G25"/>
      <c r="H25"/>
      <c r="I25"/>
      <c r="J25"/>
      <c r="K25"/>
      <c r="L25"/>
    </row>
    <row r="26" spans="2:12" ht="21.75">
      <c r="B26"/>
      <c r="C26"/>
      <c r="D26"/>
      <c r="E26"/>
      <c r="F26"/>
      <c r="G26"/>
      <c r="H26"/>
      <c r="I26"/>
      <c r="J26"/>
      <c r="K26"/>
      <c r="L26"/>
    </row>
    <row r="27" spans="2:12" ht="21.75">
      <c r="B27"/>
      <c r="C27"/>
      <c r="D27"/>
      <c r="E27"/>
      <c r="F27"/>
      <c r="G27"/>
      <c r="H27"/>
      <c r="I27"/>
      <c r="J27"/>
      <c r="K27"/>
      <c r="L27"/>
    </row>
    <row r="28" spans="2:12" ht="21.75">
      <c r="B28"/>
      <c r="C28"/>
      <c r="D28"/>
      <c r="E28"/>
      <c r="F28"/>
      <c r="G28"/>
      <c r="H28"/>
      <c r="I28"/>
      <c r="J28"/>
      <c r="K28"/>
      <c r="L28"/>
    </row>
    <row r="29" spans="2:12" ht="21.75">
      <c r="B29"/>
      <c r="C29"/>
      <c r="D29"/>
      <c r="E29"/>
      <c r="F29"/>
      <c r="G29"/>
      <c r="H29"/>
      <c r="I29"/>
      <c r="J29"/>
      <c r="K29"/>
      <c r="L29"/>
    </row>
    <row r="30" spans="2:12" ht="21.75">
      <c r="B30"/>
      <c r="C30"/>
      <c r="D30"/>
      <c r="E30"/>
      <c r="F30"/>
      <c r="G30"/>
      <c r="H30"/>
      <c r="I30"/>
      <c r="J30"/>
      <c r="K30"/>
      <c r="L30"/>
    </row>
    <row r="31" spans="2:12" ht="21.75">
      <c r="B31"/>
      <c r="C31"/>
      <c r="D31"/>
      <c r="E31"/>
      <c r="F31"/>
      <c r="G31"/>
      <c r="H31"/>
      <c r="I31"/>
      <c r="J31"/>
      <c r="K31"/>
      <c r="L31"/>
    </row>
    <row r="32" spans="2:12" ht="21.75">
      <c r="B32"/>
      <c r="C32"/>
      <c r="D32"/>
      <c r="E32"/>
      <c r="F32"/>
      <c r="G32"/>
      <c r="H32"/>
      <c r="I32"/>
      <c r="J32"/>
      <c r="K32"/>
      <c r="L32"/>
    </row>
    <row r="33" spans="2:12" ht="21.75">
      <c r="B33"/>
      <c r="C33"/>
      <c r="D33"/>
      <c r="E33"/>
      <c r="F33"/>
      <c r="G33"/>
      <c r="H33"/>
      <c r="I33"/>
      <c r="J33"/>
      <c r="K33"/>
      <c r="L33"/>
    </row>
    <row r="34" spans="2:12" ht="21.75">
      <c r="B34"/>
      <c r="C34"/>
      <c r="D34"/>
      <c r="E34"/>
      <c r="F34"/>
      <c r="G34"/>
      <c r="H34"/>
      <c r="I34"/>
      <c r="J34"/>
      <c r="K34"/>
      <c r="L34"/>
    </row>
    <row r="35" spans="2:12" ht="21.75">
      <c r="B35"/>
      <c r="C35"/>
      <c r="D35"/>
      <c r="E35"/>
      <c r="F35"/>
      <c r="G35"/>
      <c r="H35"/>
      <c r="I35"/>
      <c r="J35"/>
      <c r="K35"/>
      <c r="L35"/>
    </row>
    <row r="36" spans="2:12" ht="21.75">
      <c r="B36"/>
      <c r="C36"/>
      <c r="D36"/>
      <c r="E36"/>
      <c r="F36"/>
      <c r="G36"/>
      <c r="H36"/>
      <c r="I36"/>
      <c r="J36"/>
      <c r="K36"/>
      <c r="L36"/>
    </row>
    <row r="37" spans="2:12" ht="21.75">
      <c r="B37"/>
      <c r="C37"/>
      <c r="D37"/>
      <c r="E37"/>
      <c r="F37"/>
      <c r="G37"/>
      <c r="H37"/>
      <c r="I37"/>
      <c r="J37"/>
      <c r="K37"/>
      <c r="L37"/>
    </row>
    <row r="38" spans="2:12" ht="21.75">
      <c r="B38"/>
      <c r="C38"/>
      <c r="D38"/>
      <c r="E38"/>
      <c r="F38"/>
      <c r="G38"/>
      <c r="H38"/>
      <c r="I38"/>
      <c r="J38"/>
      <c r="K38"/>
      <c r="L38"/>
    </row>
    <row r="39" spans="2:12" ht="21.75">
      <c r="B39"/>
      <c r="C39"/>
      <c r="D39"/>
      <c r="E39"/>
      <c r="F39"/>
      <c r="G39"/>
      <c r="H39"/>
      <c r="I39"/>
      <c r="J39"/>
      <c r="K39"/>
      <c r="L39"/>
    </row>
  </sheetData>
  <mergeCells count="22">
    <mergeCell ref="B1:L1"/>
    <mergeCell ref="I16:L16"/>
    <mergeCell ref="B16:B17"/>
    <mergeCell ref="C16:C17"/>
    <mergeCell ref="D16:D17"/>
    <mergeCell ref="E16:E17"/>
    <mergeCell ref="F16:F17"/>
    <mergeCell ref="B3:M3"/>
    <mergeCell ref="B2:L2"/>
    <mergeCell ref="G4:G5"/>
    <mergeCell ref="I4:M4"/>
    <mergeCell ref="C4:C5"/>
    <mergeCell ref="D4:D5"/>
    <mergeCell ref="E4:E5"/>
    <mergeCell ref="B4:B5"/>
    <mergeCell ref="F4:F5"/>
    <mergeCell ref="G16:G17"/>
    <mergeCell ref="H16:H17"/>
    <mergeCell ref="B11:H11"/>
    <mergeCell ref="B12:H12"/>
    <mergeCell ref="H4:H5"/>
    <mergeCell ref="F15:H15"/>
  </mergeCells>
  <printOptions horizontalCentered="1"/>
  <pageMargins left="0.5511811023622047" right="0.5511811023622047" top="0.984251968503937" bottom="0.7874015748031497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B1" sqref="B1:O27"/>
    </sheetView>
  </sheetViews>
  <sheetFormatPr defaultColWidth="9.140625" defaultRowHeight="21.75"/>
  <cols>
    <col min="1" max="1" width="0.85546875" style="6" customWidth="1"/>
    <col min="2" max="2" width="17.140625" style="6" customWidth="1"/>
    <col min="3" max="3" width="7.7109375" style="6" hidden="1" customWidth="1"/>
    <col min="4" max="12" width="7.7109375" style="6" customWidth="1"/>
    <col min="13" max="16384" width="9.140625" style="6" customWidth="1"/>
  </cols>
  <sheetData>
    <row r="1" spans="2:12" ht="23.25">
      <c r="B1" s="202" t="s">
        <v>54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2" ht="29.25">
      <c r="B2" s="201" t="s">
        <v>199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2:13" ht="21.75">
      <c r="B3" s="200" t="s">
        <v>73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:13" ht="21.75">
      <c r="B4" s="203" t="s">
        <v>7</v>
      </c>
      <c r="C4" s="222">
        <v>2543</v>
      </c>
      <c r="D4" s="213">
        <v>2549</v>
      </c>
      <c r="E4" s="213">
        <v>2550</v>
      </c>
      <c r="F4" s="213">
        <v>2554</v>
      </c>
      <c r="G4" s="213">
        <v>2559</v>
      </c>
      <c r="H4" s="213">
        <v>2564</v>
      </c>
      <c r="I4" s="206" t="s">
        <v>127</v>
      </c>
      <c r="J4" s="206"/>
      <c r="K4" s="206"/>
      <c r="L4" s="206"/>
      <c r="M4" s="207"/>
    </row>
    <row r="5" spans="2:13" ht="21.75">
      <c r="B5" s="204"/>
      <c r="C5" s="223"/>
      <c r="D5" s="219"/>
      <c r="E5" s="219"/>
      <c r="F5" s="219"/>
      <c r="G5" s="219"/>
      <c r="H5" s="219"/>
      <c r="I5" s="91">
        <v>2550</v>
      </c>
      <c r="J5" s="91" t="s">
        <v>2</v>
      </c>
      <c r="K5" s="91" t="s">
        <v>3</v>
      </c>
      <c r="L5" s="92" t="s">
        <v>119</v>
      </c>
      <c r="M5" s="91" t="s">
        <v>120</v>
      </c>
    </row>
    <row r="6" spans="2:27" s="7" customFormat="1" ht="21.75">
      <c r="B6" s="94" t="s">
        <v>22</v>
      </c>
      <c r="C6" s="95">
        <f aca="true" t="shared" si="0" ref="C6:H6">SUM(C7:C11)</f>
        <v>585.2610153865244</v>
      </c>
      <c r="D6" s="95">
        <f t="shared" si="0"/>
        <v>772.6273131944059</v>
      </c>
      <c r="E6" s="95">
        <f t="shared" si="0"/>
        <v>803.6722985774932</v>
      </c>
      <c r="F6" s="95">
        <f t="shared" si="0"/>
        <v>1009.8540027745678</v>
      </c>
      <c r="G6" s="95">
        <f t="shared" si="0"/>
        <v>905.7326926703843</v>
      </c>
      <c r="H6" s="96">
        <f t="shared" si="0"/>
        <v>872.1866102824875</v>
      </c>
      <c r="I6" s="47">
        <f>((E6/D6)-1)*100</f>
        <v>4.018106123472731</v>
      </c>
      <c r="J6" s="47">
        <f>(((F6/D6)^(1/5))-1)*100</f>
        <v>5.501274682359658</v>
      </c>
      <c r="K6" s="47">
        <f>(((G6/F6)^(1/5))-1)*100</f>
        <v>-2.152825194812491</v>
      </c>
      <c r="L6" s="48">
        <f>(((H6/G6)^(1/5))-1)*100</f>
        <v>-0.7519747689564205</v>
      </c>
      <c r="M6" s="47">
        <f>(((H6/D6)^(1/15))-1)*100</f>
        <v>0.8113174981815963</v>
      </c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2:27" ht="21.75">
      <c r="B7" s="84" t="s">
        <v>33</v>
      </c>
      <c r="C7" s="81">
        <v>57.93711475409835</v>
      </c>
      <c r="D7" s="81">
        <v>128.048</v>
      </c>
      <c r="E7" s="81">
        <v>137.8</v>
      </c>
      <c r="F7" s="81">
        <v>92.35282894719634</v>
      </c>
      <c r="G7" s="81">
        <v>56.0141438724472</v>
      </c>
      <c r="H7" s="97">
        <v>33.97470710369637</v>
      </c>
      <c r="I7" s="42">
        <f aca="true" t="shared" si="1" ref="I7:I13">((E7/D7)-1)*100</f>
        <v>7.615894039735105</v>
      </c>
      <c r="J7" s="42">
        <f aca="true" t="shared" si="2" ref="J7:J13">(((F7/D7)^(1/5))-1)*100</f>
        <v>-6.3267732138533646</v>
      </c>
      <c r="K7" s="42">
        <f aca="true" t="shared" si="3" ref="K7:K13">(((G7/F7)^(1/5))-1)*100</f>
        <v>-9.516477367091925</v>
      </c>
      <c r="L7" s="43">
        <f aca="true" t="shared" si="4" ref="L7:L13">(((H7/G7)^(1/5))-1)*100</f>
        <v>-9.516039025185297</v>
      </c>
      <c r="M7" s="42">
        <f aca="true" t="shared" si="5" ref="M7:M13">(((H7/D7)^(1/15))-1)*100</f>
        <v>-8.465349399314913</v>
      </c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2:27" ht="21.75">
      <c r="B8" s="84" t="s">
        <v>34</v>
      </c>
      <c r="C8" s="81">
        <v>47.527563599949175</v>
      </c>
      <c r="D8" s="81">
        <v>75.2</v>
      </c>
      <c r="E8" s="81">
        <v>83.5</v>
      </c>
      <c r="F8" s="81">
        <v>107.5</v>
      </c>
      <c r="G8" s="81">
        <v>97.49</v>
      </c>
      <c r="H8" s="97">
        <v>96.9</v>
      </c>
      <c r="I8" s="42">
        <f t="shared" si="1"/>
        <v>11.037234042553191</v>
      </c>
      <c r="J8" s="42">
        <f t="shared" si="2"/>
        <v>7.4083697112254265</v>
      </c>
      <c r="K8" s="42">
        <f t="shared" si="3"/>
        <v>-1.9358380511508955</v>
      </c>
      <c r="L8" s="43">
        <f t="shared" si="4"/>
        <v>-0.121332127869056</v>
      </c>
      <c r="M8" s="42">
        <f t="shared" si="5"/>
        <v>1.704553088501659</v>
      </c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2:27" ht="21.75">
      <c r="B9" s="84" t="s">
        <v>35</v>
      </c>
      <c r="C9" s="81">
        <v>350.12612498593325</v>
      </c>
      <c r="D9" s="81">
        <v>428.932856681055</v>
      </c>
      <c r="E9" s="81">
        <v>441.5115328300595</v>
      </c>
      <c r="F9" s="81">
        <v>695.0617049192797</v>
      </c>
      <c r="G9" s="81">
        <v>649.9581661564205</v>
      </c>
      <c r="H9" s="97">
        <v>646.004867938162</v>
      </c>
      <c r="I9" s="42">
        <f t="shared" si="1"/>
        <v>2.932551319648069</v>
      </c>
      <c r="J9" s="42">
        <f t="shared" si="2"/>
        <v>10.135368512198916</v>
      </c>
      <c r="K9" s="42">
        <f t="shared" si="3"/>
        <v>-1.3328897854212762</v>
      </c>
      <c r="L9" s="43">
        <f t="shared" si="4"/>
        <v>-0.12194482273854002</v>
      </c>
      <c r="M9" s="42">
        <f t="shared" si="5"/>
        <v>2.767651451999198</v>
      </c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2:27" ht="21.75">
      <c r="B10" s="84" t="s">
        <v>36</v>
      </c>
      <c r="C10" s="81">
        <v>103.58921052556065</v>
      </c>
      <c r="D10" s="81">
        <v>105.15592860482927</v>
      </c>
      <c r="E10" s="81">
        <v>109.32335826216817</v>
      </c>
      <c r="F10" s="81">
        <v>90.77111901600146</v>
      </c>
      <c r="G10" s="81">
        <v>82.54915307139537</v>
      </c>
      <c r="H10" s="97">
        <v>78.1678865653726</v>
      </c>
      <c r="I10" s="42">
        <f t="shared" si="1"/>
        <v>3.963095293466412</v>
      </c>
      <c r="J10" s="42">
        <f t="shared" si="2"/>
        <v>-2.899205077141853</v>
      </c>
      <c r="K10" s="42">
        <f t="shared" si="3"/>
        <v>-1.8810286607716775</v>
      </c>
      <c r="L10" s="43">
        <f t="shared" si="4"/>
        <v>-1.0847735380721035</v>
      </c>
      <c r="M10" s="42">
        <f t="shared" si="5"/>
        <v>-1.9578167393820234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2:27" ht="21.75">
      <c r="B11" s="84" t="s">
        <v>37</v>
      </c>
      <c r="C11" s="81">
        <v>26.081001520982884</v>
      </c>
      <c r="D11" s="81">
        <v>35.29052790852162</v>
      </c>
      <c r="E11" s="81">
        <v>31.537407485265522</v>
      </c>
      <c r="F11" s="81">
        <v>24.168349892090248</v>
      </c>
      <c r="G11" s="81">
        <v>19.721229570121125</v>
      </c>
      <c r="H11" s="97">
        <v>17.139148675256727</v>
      </c>
      <c r="I11" s="42">
        <f t="shared" si="1"/>
        <v>-10.63492286934543</v>
      </c>
      <c r="J11" s="42">
        <f t="shared" si="2"/>
        <v>-7.291881130014399</v>
      </c>
      <c r="K11" s="42">
        <f t="shared" si="3"/>
        <v>-3.98537328998978</v>
      </c>
      <c r="L11" s="43">
        <f t="shared" si="4"/>
        <v>-2.767589731303799</v>
      </c>
      <c r="M11" s="42">
        <f t="shared" si="5"/>
        <v>-4.700913120591377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2:13" s="7" customFormat="1" ht="21.75">
      <c r="B12" s="98" t="s">
        <v>23</v>
      </c>
      <c r="C12" s="81">
        <v>281.0774804210936</v>
      </c>
      <c r="D12" s="81">
        <v>340.5239185404556</v>
      </c>
      <c r="E12" s="81">
        <v>347.40295800613467</v>
      </c>
      <c r="F12" s="81">
        <v>376.33713168007233</v>
      </c>
      <c r="G12" s="81">
        <v>414.7804684796716</v>
      </c>
      <c r="H12" s="97">
        <v>459.65921063212727</v>
      </c>
      <c r="I12" s="42">
        <f t="shared" si="1"/>
        <v>2.0201340026755776</v>
      </c>
      <c r="J12" s="42">
        <f t="shared" si="2"/>
        <v>2.0201340026755776</v>
      </c>
      <c r="K12" s="42">
        <f t="shared" si="3"/>
        <v>1.9643242679488804</v>
      </c>
      <c r="L12" s="43">
        <f t="shared" si="4"/>
        <v>2.0759742846207407</v>
      </c>
      <c r="M12" s="42">
        <f t="shared" si="5"/>
        <v>2.0201340026755776</v>
      </c>
    </row>
    <row r="13" spans="2:13" s="93" customFormat="1" ht="21">
      <c r="B13" s="99" t="s">
        <v>8</v>
      </c>
      <c r="C13" s="100">
        <f aca="true" t="shared" si="6" ref="C13:H13">C12+C6</f>
        <v>866.338495807618</v>
      </c>
      <c r="D13" s="100">
        <f t="shared" si="6"/>
        <v>1113.1512317348615</v>
      </c>
      <c r="E13" s="100">
        <f t="shared" si="6"/>
        <v>1151.0752565836278</v>
      </c>
      <c r="F13" s="100">
        <f t="shared" si="6"/>
        <v>1386.1911344546402</v>
      </c>
      <c r="G13" s="100">
        <f t="shared" si="6"/>
        <v>1320.5131611500558</v>
      </c>
      <c r="H13" s="101">
        <f t="shared" si="6"/>
        <v>1331.8458209146147</v>
      </c>
      <c r="I13" s="56">
        <f t="shared" si="1"/>
        <v>3.4069067856719926</v>
      </c>
      <c r="J13" s="56">
        <f t="shared" si="2"/>
        <v>4.48496201040105</v>
      </c>
      <c r="K13" s="56">
        <f t="shared" si="3"/>
        <v>-0.9660905775995543</v>
      </c>
      <c r="L13" s="57">
        <f t="shared" si="4"/>
        <v>0.17105404794319767</v>
      </c>
      <c r="M13" s="56">
        <f t="shared" si="5"/>
        <v>1.2029841738906422</v>
      </c>
    </row>
    <row r="14" ht="9" customHeight="1"/>
    <row r="15" spans="2:12" ht="29.25">
      <c r="B15" s="201" t="s">
        <v>200</v>
      </c>
      <c r="C15" s="201"/>
      <c r="D15" s="201"/>
      <c r="E15" s="201"/>
      <c r="F15" s="201"/>
      <c r="G15" s="201"/>
      <c r="H15" s="201"/>
      <c r="I15" s="17"/>
      <c r="J15" s="17"/>
      <c r="K15" s="17"/>
      <c r="L15" s="17"/>
    </row>
    <row r="16" spans="2:12" ht="25.5" customHeight="1">
      <c r="B16" s="3"/>
      <c r="C16" s="3"/>
      <c r="D16" s="3"/>
      <c r="E16" s="3"/>
      <c r="F16" s="196" t="s">
        <v>226</v>
      </c>
      <c r="G16" s="196"/>
      <c r="H16" s="196"/>
      <c r="I16" s="3"/>
      <c r="J16" s="3"/>
      <c r="K16" s="3"/>
      <c r="L16" s="3"/>
    </row>
    <row r="17" spans="2:12" ht="21.75">
      <c r="B17" s="203" t="s">
        <v>7</v>
      </c>
      <c r="C17" s="222">
        <v>2543</v>
      </c>
      <c r="D17" s="213">
        <v>2549</v>
      </c>
      <c r="E17" s="213">
        <v>2550</v>
      </c>
      <c r="F17" s="213">
        <v>2554</v>
      </c>
      <c r="G17" s="213">
        <v>2559</v>
      </c>
      <c r="H17" s="213">
        <v>2564</v>
      </c>
      <c r="I17" s="224"/>
      <c r="J17" s="224"/>
      <c r="K17" s="224"/>
      <c r="L17" s="224"/>
    </row>
    <row r="18" spans="2:12" ht="21.75">
      <c r="B18" s="204"/>
      <c r="C18" s="223"/>
      <c r="D18" s="219"/>
      <c r="E18" s="219"/>
      <c r="F18" s="219"/>
      <c r="G18" s="219"/>
      <c r="H18" s="219"/>
      <c r="I18" s="5"/>
      <c r="J18" s="5"/>
      <c r="K18" s="5"/>
      <c r="L18" s="5"/>
    </row>
    <row r="19" spans="2:12" ht="21.75">
      <c r="B19" s="94" t="s">
        <v>22</v>
      </c>
      <c r="C19" s="95">
        <f aca="true" t="shared" si="7" ref="C19:H19">SUM(C20:C24)</f>
        <v>67.55569771154315</v>
      </c>
      <c r="D19" s="95">
        <f t="shared" si="7"/>
        <v>69.40901569953397</v>
      </c>
      <c r="E19" s="95">
        <f t="shared" si="7"/>
        <v>69.81926628870289</v>
      </c>
      <c r="F19" s="95">
        <f t="shared" si="7"/>
        <v>72.85099274364266</v>
      </c>
      <c r="G19" s="95">
        <f t="shared" si="7"/>
        <v>68.58944835366633</v>
      </c>
      <c r="H19" s="96">
        <f t="shared" si="7"/>
        <v>65.48705537729086</v>
      </c>
      <c r="I19" s="9"/>
      <c r="J19" s="9"/>
      <c r="K19" s="9"/>
      <c r="L19" s="9"/>
    </row>
    <row r="20" spans="2:12" ht="21.75">
      <c r="B20" s="84" t="s">
        <v>33</v>
      </c>
      <c r="C20" s="85">
        <f aca="true" t="shared" si="8" ref="C20:H20">C7/C$13*100</f>
        <v>6.687584014154678</v>
      </c>
      <c r="D20" s="85">
        <f t="shared" si="8"/>
        <v>11.503198878056796</v>
      </c>
      <c r="E20" s="85">
        <f t="shared" si="8"/>
        <v>11.971415353761326</v>
      </c>
      <c r="F20" s="85">
        <f t="shared" si="8"/>
        <v>6.662344510198451</v>
      </c>
      <c r="G20" s="85">
        <f t="shared" si="8"/>
        <v>4.241846694179375</v>
      </c>
      <c r="H20" s="86">
        <f t="shared" si="8"/>
        <v>2.5509489589692156</v>
      </c>
      <c r="I20" s="19"/>
      <c r="J20" s="19"/>
      <c r="K20" s="19"/>
      <c r="L20" s="19"/>
    </row>
    <row r="21" spans="2:12" ht="21.75">
      <c r="B21" s="84" t="s">
        <v>34</v>
      </c>
      <c r="C21" s="85">
        <f aca="true" t="shared" si="9" ref="C21:H25">C8/C$13*100</f>
        <v>5.486026977901177</v>
      </c>
      <c r="D21" s="85">
        <f t="shared" si="9"/>
        <v>6.755595992361233</v>
      </c>
      <c r="E21" s="85">
        <f t="shared" si="9"/>
        <v>7.254086952388031</v>
      </c>
      <c r="F21" s="85">
        <f t="shared" si="9"/>
        <v>7.755063304620903</v>
      </c>
      <c r="G21" s="85">
        <f t="shared" si="9"/>
        <v>7.3827359596396915</v>
      </c>
      <c r="H21" s="86">
        <f t="shared" si="9"/>
        <v>7.275616927900569</v>
      </c>
      <c r="I21" s="19"/>
      <c r="J21" s="19"/>
      <c r="K21" s="19"/>
      <c r="L21" s="19"/>
    </row>
    <row r="22" spans="2:12" ht="21.75">
      <c r="B22" s="84" t="s">
        <v>35</v>
      </c>
      <c r="C22" s="85">
        <f t="shared" si="9"/>
        <v>40.414471558202976</v>
      </c>
      <c r="D22" s="85">
        <f t="shared" si="9"/>
        <v>38.533205951949334</v>
      </c>
      <c r="E22" s="85">
        <f t="shared" si="9"/>
        <v>38.35644370816017</v>
      </c>
      <c r="F22" s="85">
        <f t="shared" si="9"/>
        <v>50.14183741643487</v>
      </c>
      <c r="G22" s="85">
        <f t="shared" si="9"/>
        <v>49.22012027433045</v>
      </c>
      <c r="H22" s="86">
        <f t="shared" si="9"/>
        <v>48.50447835580044</v>
      </c>
      <c r="I22" s="19"/>
      <c r="J22" s="19"/>
      <c r="K22" s="19"/>
      <c r="L22" s="19"/>
    </row>
    <row r="23" spans="2:12" ht="21.75">
      <c r="B23" s="84" t="s">
        <v>36</v>
      </c>
      <c r="C23" s="85">
        <f t="shared" si="9"/>
        <v>11.957128885170079</v>
      </c>
      <c r="D23" s="85">
        <f t="shared" si="9"/>
        <v>9.446688428933623</v>
      </c>
      <c r="E23" s="85">
        <f t="shared" si="9"/>
        <v>9.497498763602831</v>
      </c>
      <c r="F23" s="85">
        <f t="shared" si="9"/>
        <v>6.5482397600034385</v>
      </c>
      <c r="G23" s="85">
        <f t="shared" si="9"/>
        <v>6.251293474387033</v>
      </c>
      <c r="H23" s="86">
        <f t="shared" si="9"/>
        <v>5.869139305606154</v>
      </c>
      <c r="I23" s="19"/>
      <c r="J23" s="19"/>
      <c r="K23" s="19"/>
      <c r="L23" s="19"/>
    </row>
    <row r="24" spans="2:12" ht="21.75">
      <c r="B24" s="84" t="s">
        <v>37</v>
      </c>
      <c r="C24" s="85">
        <f t="shared" si="9"/>
        <v>3.0104862761142406</v>
      </c>
      <c r="D24" s="85">
        <f t="shared" si="9"/>
        <v>3.17032644823299</v>
      </c>
      <c r="E24" s="85">
        <f t="shared" si="9"/>
        <v>2.73982151079053</v>
      </c>
      <c r="F24" s="85">
        <f t="shared" si="9"/>
        <v>1.743507752385001</v>
      </c>
      <c r="G24" s="85">
        <f t="shared" si="9"/>
        <v>1.4934519511297861</v>
      </c>
      <c r="H24" s="86">
        <f t="shared" si="9"/>
        <v>1.2868718290144732</v>
      </c>
      <c r="I24" s="19"/>
      <c r="J24" s="19"/>
      <c r="K24" s="19"/>
      <c r="L24" s="19"/>
    </row>
    <row r="25" spans="2:12" s="7" customFormat="1" ht="21">
      <c r="B25" s="98" t="s">
        <v>23</v>
      </c>
      <c r="C25" s="102">
        <f t="shared" si="9"/>
        <v>32.444302288456846</v>
      </c>
      <c r="D25" s="102">
        <f t="shared" si="9"/>
        <v>30.59098430046602</v>
      </c>
      <c r="E25" s="102">
        <f t="shared" si="9"/>
        <v>30.18073371129711</v>
      </c>
      <c r="F25" s="102">
        <f t="shared" si="9"/>
        <v>27.149007256357336</v>
      </c>
      <c r="G25" s="102">
        <f t="shared" si="9"/>
        <v>31.41055164633367</v>
      </c>
      <c r="H25" s="103">
        <f t="shared" si="9"/>
        <v>34.51294462270917</v>
      </c>
      <c r="I25" s="9"/>
      <c r="J25" s="9"/>
      <c r="K25" s="9"/>
      <c r="L25" s="9"/>
    </row>
    <row r="26" spans="2:12" ht="21.75">
      <c r="B26" s="82" t="s">
        <v>8</v>
      </c>
      <c r="C26" s="83">
        <f aca="true" t="shared" si="10" ref="C26:H26">C25+C19</f>
        <v>100</v>
      </c>
      <c r="D26" s="83">
        <f t="shared" si="10"/>
        <v>99.99999999999999</v>
      </c>
      <c r="E26" s="83">
        <f t="shared" si="10"/>
        <v>100</v>
      </c>
      <c r="F26" s="83">
        <f t="shared" si="10"/>
        <v>100</v>
      </c>
      <c r="G26" s="83">
        <f t="shared" si="10"/>
        <v>100</v>
      </c>
      <c r="H26" s="87">
        <f t="shared" si="10"/>
        <v>100.00000000000003</v>
      </c>
      <c r="I26" s="9"/>
      <c r="J26" s="9"/>
      <c r="K26" s="9"/>
      <c r="L26" s="9"/>
    </row>
    <row r="28" spans="2:12" ht="21.75">
      <c r="B28"/>
      <c r="C28"/>
      <c r="D28"/>
      <c r="E28"/>
      <c r="F28"/>
      <c r="G28"/>
      <c r="H28"/>
      <c r="I28"/>
      <c r="J28"/>
      <c r="K28"/>
      <c r="L28"/>
    </row>
    <row r="29" spans="2:12" ht="21.75">
      <c r="B29"/>
      <c r="C29"/>
      <c r="D29"/>
      <c r="E29"/>
      <c r="F29"/>
      <c r="G29"/>
      <c r="H29"/>
      <c r="I29"/>
      <c r="J29"/>
      <c r="K29"/>
      <c r="L29"/>
    </row>
    <row r="30" spans="2:12" ht="21.75">
      <c r="B30"/>
      <c r="C30"/>
      <c r="D30"/>
      <c r="E30"/>
      <c r="F30"/>
      <c r="G30"/>
      <c r="H30"/>
      <c r="I30"/>
      <c r="J30"/>
      <c r="K30"/>
      <c r="L30"/>
    </row>
    <row r="31" spans="2:12" ht="21.75">
      <c r="B31"/>
      <c r="C31"/>
      <c r="D31"/>
      <c r="E31"/>
      <c r="F31"/>
      <c r="G31"/>
      <c r="H31"/>
      <c r="I31"/>
      <c r="J31"/>
      <c r="K31"/>
      <c r="L31"/>
    </row>
    <row r="32" spans="2:12" ht="21.75">
      <c r="B32"/>
      <c r="C32"/>
      <c r="D32"/>
      <c r="E32"/>
      <c r="F32"/>
      <c r="G32"/>
      <c r="H32"/>
      <c r="I32"/>
      <c r="J32"/>
      <c r="K32"/>
      <c r="L32"/>
    </row>
    <row r="33" spans="2:12" ht="21.75">
      <c r="B33"/>
      <c r="C33"/>
      <c r="D33"/>
      <c r="E33"/>
      <c r="F33"/>
      <c r="G33"/>
      <c r="H33"/>
      <c r="I33"/>
      <c r="J33"/>
      <c r="K33"/>
      <c r="L33"/>
    </row>
    <row r="34" spans="2:12" ht="21.75">
      <c r="B34"/>
      <c r="C34"/>
      <c r="D34"/>
      <c r="E34"/>
      <c r="F34"/>
      <c r="G34"/>
      <c r="H34"/>
      <c r="I34"/>
      <c r="J34"/>
      <c r="K34"/>
      <c r="L34"/>
    </row>
  </sheetData>
  <mergeCells count="21">
    <mergeCell ref="I17:L17"/>
    <mergeCell ref="B15:H15"/>
    <mergeCell ref="B17:B18"/>
    <mergeCell ref="C17:C18"/>
    <mergeCell ref="D17:D18"/>
    <mergeCell ref="E17:E18"/>
    <mergeCell ref="F17:F18"/>
    <mergeCell ref="G17:G18"/>
    <mergeCell ref="H17:H18"/>
    <mergeCell ref="F16:H16"/>
    <mergeCell ref="B1:L1"/>
    <mergeCell ref="B2:L2"/>
    <mergeCell ref="B4:B5"/>
    <mergeCell ref="C4:C5"/>
    <mergeCell ref="D4:D5"/>
    <mergeCell ref="E4:E5"/>
    <mergeCell ref="F4:F5"/>
    <mergeCell ref="I4:M4"/>
    <mergeCell ref="B3:M3"/>
    <mergeCell ref="G4:G5"/>
    <mergeCell ref="H4:H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B2" sqref="B2:L2"/>
    </sheetView>
  </sheetViews>
  <sheetFormatPr defaultColWidth="9.140625" defaultRowHeight="21.75"/>
  <cols>
    <col min="1" max="1" width="0.85546875" style="6" customWidth="1"/>
    <col min="2" max="2" width="17.140625" style="6" customWidth="1"/>
    <col min="3" max="3" width="7.7109375" style="6" hidden="1" customWidth="1"/>
    <col min="4" max="12" width="7.7109375" style="6" customWidth="1"/>
    <col min="13" max="16384" width="9.140625" style="6" customWidth="1"/>
  </cols>
  <sheetData>
    <row r="1" spans="2:12" ht="23.25">
      <c r="B1" s="202" t="s">
        <v>228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2" ht="29.25">
      <c r="B2" s="201" t="s">
        <v>199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2:13" ht="21.75">
      <c r="B3" s="200" t="s">
        <v>227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:13" ht="21.75">
      <c r="B4" s="203" t="s">
        <v>7</v>
      </c>
      <c r="C4" s="222">
        <v>2543</v>
      </c>
      <c r="D4" s="213">
        <v>2549</v>
      </c>
      <c r="E4" s="213">
        <v>2550</v>
      </c>
      <c r="F4" s="213">
        <v>2554</v>
      </c>
      <c r="G4" s="213">
        <v>2559</v>
      </c>
      <c r="H4" s="213">
        <v>2564</v>
      </c>
      <c r="I4" s="206" t="s">
        <v>127</v>
      </c>
      <c r="J4" s="206"/>
      <c r="K4" s="206"/>
      <c r="L4" s="206"/>
      <c r="M4" s="207"/>
    </row>
    <row r="5" spans="2:13" ht="21.75">
      <c r="B5" s="204"/>
      <c r="C5" s="223"/>
      <c r="D5" s="219"/>
      <c r="E5" s="219"/>
      <c r="F5" s="219"/>
      <c r="G5" s="219"/>
      <c r="H5" s="219"/>
      <c r="I5" s="91">
        <v>2550</v>
      </c>
      <c r="J5" s="91" t="s">
        <v>2</v>
      </c>
      <c r="K5" s="91" t="s">
        <v>3</v>
      </c>
      <c r="L5" s="92" t="s">
        <v>119</v>
      </c>
      <c r="M5" s="91" t="s">
        <v>120</v>
      </c>
    </row>
    <row r="6" spans="2:27" s="7" customFormat="1" ht="21.75">
      <c r="B6" s="94" t="s">
        <v>22</v>
      </c>
      <c r="C6" s="95">
        <f aca="true" t="shared" si="0" ref="C6:H6">SUM(C7:C11)</f>
        <v>585.2610153865244</v>
      </c>
      <c r="D6" s="95">
        <f t="shared" si="0"/>
        <v>38223.91517501847</v>
      </c>
      <c r="E6" s="95">
        <f t="shared" si="0"/>
        <v>39734.3727240993</v>
      </c>
      <c r="F6" s="95">
        <f t="shared" si="0"/>
        <v>49916.643088904246</v>
      </c>
      <c r="G6" s="95">
        <f t="shared" si="0"/>
        <v>44887.97032241458</v>
      </c>
      <c r="H6" s="96">
        <f t="shared" si="0"/>
        <v>43093.65249268799</v>
      </c>
      <c r="I6" s="47">
        <f aca="true" t="shared" si="1" ref="I6:I13">((E6/D6)-1)*100</f>
        <v>3.95160344555181</v>
      </c>
      <c r="J6" s="47">
        <f aca="true" t="shared" si="2" ref="J6:J13">(((F6/D6)^(1/5))-1)*100</f>
        <v>5.48289498207799</v>
      </c>
      <c r="K6" s="47">
        <f aca="true" t="shared" si="3" ref="K6:L13">(((G6/F6)^(1/5))-1)*100</f>
        <v>-2.101301208167561</v>
      </c>
      <c r="L6" s="48">
        <f t="shared" si="3"/>
        <v>-0.8125632118054282</v>
      </c>
      <c r="M6" s="47">
        <f aca="true" t="shared" si="4" ref="M6:M13">(((H6/D6)^(1/15))-1)*100</f>
        <v>0.8026329045041747</v>
      </c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2:27" ht="21.75">
      <c r="B7" s="84" t="s">
        <v>33</v>
      </c>
      <c r="C7" s="81">
        <v>57.93711475409835</v>
      </c>
      <c r="D7" s="81">
        <v>6390.486542128001</v>
      </c>
      <c r="E7" s="81">
        <v>6877.1792258</v>
      </c>
      <c r="F7" s="81">
        <v>4609.049032507399</v>
      </c>
      <c r="G7" s="81">
        <v>2803.154586002093</v>
      </c>
      <c r="H7" s="97">
        <v>1695.5743824105978</v>
      </c>
      <c r="I7" s="42">
        <f t="shared" si="1"/>
        <v>7.615894039735083</v>
      </c>
      <c r="J7" s="42">
        <f t="shared" si="2"/>
        <v>-6.3267732138533646</v>
      </c>
      <c r="K7" s="42">
        <f t="shared" si="3"/>
        <v>-9.46695159980484</v>
      </c>
      <c r="L7" s="43">
        <f t="shared" si="3"/>
        <v>-9.565537939378965</v>
      </c>
      <c r="M7" s="42">
        <f t="shared" si="4"/>
        <v>-8.465349399314913</v>
      </c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2:27" ht="21.75">
      <c r="B8" s="84" t="s">
        <v>34</v>
      </c>
      <c r="C8" s="81">
        <v>47.527563599949175</v>
      </c>
      <c r="D8" s="81">
        <v>3417.4374550904645</v>
      </c>
      <c r="E8" s="81">
        <v>3792.7619057120005</v>
      </c>
      <c r="F8" s="81">
        <v>4882.897064240001</v>
      </c>
      <c r="G8" s="81">
        <v>4440.521625870138</v>
      </c>
      <c r="H8" s="97">
        <v>4401.453869497675</v>
      </c>
      <c r="I8" s="42">
        <f t="shared" si="1"/>
        <v>10.98262822813243</v>
      </c>
      <c r="J8" s="42">
        <f t="shared" si="2"/>
        <v>7.397803389697377</v>
      </c>
      <c r="K8" s="42">
        <f t="shared" si="3"/>
        <v>-1.8814132825643481</v>
      </c>
      <c r="L8" s="43">
        <f t="shared" si="3"/>
        <v>-0.17658274121367112</v>
      </c>
      <c r="M8" s="42">
        <f t="shared" si="4"/>
        <v>1.701269001196648</v>
      </c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2:27" ht="21.75">
      <c r="B9" s="84" t="s">
        <v>35</v>
      </c>
      <c r="C9" s="81">
        <v>350.12612498593325</v>
      </c>
      <c r="D9" s="81">
        <v>21406.735350000003</v>
      </c>
      <c r="E9" s="81">
        <v>22034.49885</v>
      </c>
      <c r="F9" s="81">
        <v>34688.4174</v>
      </c>
      <c r="G9" s="81">
        <v>32526.30654</v>
      </c>
      <c r="H9" s="97">
        <v>32240.13975</v>
      </c>
      <c r="I9" s="42">
        <f t="shared" si="1"/>
        <v>2.9325513196480912</v>
      </c>
      <c r="J9" s="42">
        <f t="shared" si="2"/>
        <v>10.135368512198916</v>
      </c>
      <c r="K9" s="42">
        <f t="shared" si="3"/>
        <v>-1.2788847666378889</v>
      </c>
      <c r="L9" s="43">
        <f t="shared" si="3"/>
        <v>-0.17658274121368223</v>
      </c>
      <c r="M9" s="42">
        <f t="shared" si="4"/>
        <v>2.767651451999198</v>
      </c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2:27" ht="21.75">
      <c r="B10" s="84" t="s">
        <v>36</v>
      </c>
      <c r="C10" s="81">
        <v>103.58921052556065</v>
      </c>
      <c r="D10" s="81">
        <v>5248.012827799999</v>
      </c>
      <c r="E10" s="81">
        <v>5455.996577179055</v>
      </c>
      <c r="F10" s="81">
        <v>4530.110696657944</v>
      </c>
      <c r="G10" s="81">
        <v>4131.064424185425</v>
      </c>
      <c r="H10" s="97">
        <v>3901.1216662704746</v>
      </c>
      <c r="I10" s="42">
        <f t="shared" si="1"/>
        <v>3.963095293466412</v>
      </c>
      <c r="J10" s="42">
        <f t="shared" si="2"/>
        <v>-2.899205077141853</v>
      </c>
      <c r="K10" s="42">
        <f t="shared" si="3"/>
        <v>-1.8273236634462564</v>
      </c>
      <c r="L10" s="43">
        <f t="shared" si="3"/>
        <v>-1.1388847446808459</v>
      </c>
      <c r="M10" s="42">
        <f t="shared" si="4"/>
        <v>-1.9578167393820234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2:27" ht="21.75">
      <c r="B11" s="84" t="s">
        <v>37</v>
      </c>
      <c r="C11" s="81">
        <v>26.081001520982884</v>
      </c>
      <c r="D11" s="81">
        <v>1761.243</v>
      </c>
      <c r="E11" s="81">
        <v>1573.9361654082545</v>
      </c>
      <c r="F11" s="81">
        <v>1206.1688954989024</v>
      </c>
      <c r="G11" s="81">
        <v>986.9231463569259</v>
      </c>
      <c r="H11" s="97">
        <v>855.3628245092392</v>
      </c>
      <c r="I11" s="42">
        <f t="shared" si="1"/>
        <v>-10.63492286934542</v>
      </c>
      <c r="J11" s="42">
        <f t="shared" si="2"/>
        <v>-7.291881130014389</v>
      </c>
      <c r="K11" s="42">
        <f t="shared" si="3"/>
        <v>-3.932820096654377</v>
      </c>
      <c r="L11" s="43">
        <f t="shared" si="3"/>
        <v>-2.8207803595751813</v>
      </c>
      <c r="M11" s="42">
        <f t="shared" si="4"/>
        <v>-4.700913120591377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2:13" s="7" customFormat="1" ht="21.75">
      <c r="B12" s="98" t="s">
        <v>23</v>
      </c>
      <c r="C12" s="81">
        <v>281.0774804210936</v>
      </c>
      <c r="D12" s="81">
        <v>16994.513922165697</v>
      </c>
      <c r="E12" s="81">
        <v>17337.8258764968</v>
      </c>
      <c r="F12" s="81">
        <v>18781.842553609236</v>
      </c>
      <c r="G12" s="81">
        <v>20757.14617812458</v>
      </c>
      <c r="H12" s="97">
        <v>22940.19429830836</v>
      </c>
      <c r="I12" s="42">
        <f t="shared" si="1"/>
        <v>2.0201340026755776</v>
      </c>
      <c r="J12" s="42">
        <f t="shared" si="2"/>
        <v>2.0201340026755776</v>
      </c>
      <c r="K12" s="42">
        <f t="shared" si="3"/>
        <v>2.0201340026755776</v>
      </c>
      <c r="L12" s="43">
        <f t="shared" si="3"/>
        <v>2.0201340026755776</v>
      </c>
      <c r="M12" s="42">
        <f t="shared" si="4"/>
        <v>2.0201340026755776</v>
      </c>
    </row>
    <row r="13" spans="2:13" s="93" customFormat="1" ht="21">
      <c r="B13" s="99" t="s">
        <v>8</v>
      </c>
      <c r="C13" s="100">
        <f aca="true" t="shared" si="5" ref="C13:H13">C12+C6</f>
        <v>866.338495807618</v>
      </c>
      <c r="D13" s="100">
        <f t="shared" si="5"/>
        <v>55218.42909718417</v>
      </c>
      <c r="E13" s="100">
        <f t="shared" si="5"/>
        <v>57072.19860059611</v>
      </c>
      <c r="F13" s="100">
        <f t="shared" si="5"/>
        <v>68698.48564251348</v>
      </c>
      <c r="G13" s="100">
        <f t="shared" si="5"/>
        <v>65645.11650053915</v>
      </c>
      <c r="H13" s="101">
        <f t="shared" si="5"/>
        <v>66033.84679099635</v>
      </c>
      <c r="I13" s="56">
        <f t="shared" si="1"/>
        <v>3.357157263835431</v>
      </c>
      <c r="J13" s="56">
        <f t="shared" si="2"/>
        <v>4.465436507604426</v>
      </c>
      <c r="K13" s="56">
        <f t="shared" si="3"/>
        <v>-0.9051574576125931</v>
      </c>
      <c r="L13" s="57">
        <f t="shared" si="3"/>
        <v>0.118154340319232</v>
      </c>
      <c r="M13" s="56">
        <f t="shared" si="4"/>
        <v>1.1996095019406683</v>
      </c>
    </row>
    <row r="14" ht="9" customHeight="1"/>
    <row r="15" spans="2:12" ht="29.25">
      <c r="B15" s="201" t="s">
        <v>200</v>
      </c>
      <c r="C15" s="201"/>
      <c r="D15" s="201"/>
      <c r="E15" s="201"/>
      <c r="F15" s="201"/>
      <c r="G15" s="201"/>
      <c r="H15" s="201"/>
      <c r="I15" s="17"/>
      <c r="J15" s="17"/>
      <c r="K15" s="17"/>
      <c r="L15" s="17"/>
    </row>
    <row r="16" spans="2:12" ht="25.5" customHeight="1">
      <c r="B16" s="3"/>
      <c r="C16" s="3"/>
      <c r="D16" s="3"/>
      <c r="E16" s="3"/>
      <c r="F16" s="196" t="s">
        <v>226</v>
      </c>
      <c r="G16" s="196"/>
      <c r="H16" s="196"/>
      <c r="I16" s="3"/>
      <c r="J16" s="3"/>
      <c r="K16" s="3"/>
      <c r="L16" s="3"/>
    </row>
    <row r="17" spans="2:12" ht="21.75">
      <c r="B17" s="203" t="s">
        <v>7</v>
      </c>
      <c r="C17" s="222">
        <v>2543</v>
      </c>
      <c r="D17" s="213">
        <v>2549</v>
      </c>
      <c r="E17" s="213">
        <v>2550</v>
      </c>
      <c r="F17" s="213">
        <v>2554</v>
      </c>
      <c r="G17" s="213">
        <v>2559</v>
      </c>
      <c r="H17" s="213">
        <v>2564</v>
      </c>
      <c r="I17" s="224"/>
      <c r="J17" s="224"/>
      <c r="K17" s="224"/>
      <c r="L17" s="224"/>
    </row>
    <row r="18" spans="2:12" ht="21.75">
      <c r="B18" s="204"/>
      <c r="C18" s="223"/>
      <c r="D18" s="219"/>
      <c r="E18" s="219"/>
      <c r="F18" s="219"/>
      <c r="G18" s="219"/>
      <c r="H18" s="219"/>
      <c r="I18" s="5"/>
      <c r="J18" s="5"/>
      <c r="K18" s="5"/>
      <c r="L18" s="5"/>
    </row>
    <row r="19" spans="2:12" ht="21.75">
      <c r="B19" s="94" t="s">
        <v>22</v>
      </c>
      <c r="C19" s="95">
        <f aca="true" t="shared" si="6" ref="C19:H19">SUM(C20:C24)</f>
        <v>67.55569771154315</v>
      </c>
      <c r="D19" s="95">
        <f t="shared" si="6"/>
        <v>69.2231122833005</v>
      </c>
      <c r="E19" s="95">
        <f t="shared" si="6"/>
        <v>69.6212406362146</v>
      </c>
      <c r="F19" s="95">
        <f t="shared" si="6"/>
        <v>72.66047078338181</v>
      </c>
      <c r="G19" s="95">
        <f t="shared" si="6"/>
        <v>68.37975574625709</v>
      </c>
      <c r="H19" s="96">
        <f t="shared" si="6"/>
        <v>65.25994559893451</v>
      </c>
      <c r="I19" s="9"/>
      <c r="J19" s="9"/>
      <c r="K19" s="9"/>
      <c r="L19" s="9"/>
    </row>
    <row r="20" spans="2:12" ht="21.75">
      <c r="B20" s="84" t="s">
        <v>33</v>
      </c>
      <c r="C20" s="85">
        <f aca="true" t="shared" si="7" ref="C20:H25">C7/C$13*100</f>
        <v>6.687584014154678</v>
      </c>
      <c r="D20" s="85">
        <f t="shared" si="7"/>
        <v>11.573104571448013</v>
      </c>
      <c r="E20" s="85">
        <f t="shared" si="7"/>
        <v>12.049963720388666</v>
      </c>
      <c r="F20" s="85">
        <f t="shared" si="7"/>
        <v>6.709098445767089</v>
      </c>
      <c r="G20" s="85">
        <f t="shared" si="7"/>
        <v>4.27016469074142</v>
      </c>
      <c r="H20" s="86">
        <f t="shared" si="7"/>
        <v>2.5677352824488</v>
      </c>
      <c r="I20" s="19"/>
      <c r="J20" s="19"/>
      <c r="K20" s="19"/>
      <c r="L20" s="19"/>
    </row>
    <row r="21" spans="2:12" ht="21.75">
      <c r="B21" s="84" t="s">
        <v>34</v>
      </c>
      <c r="C21" s="85">
        <f t="shared" si="7"/>
        <v>5.486026977901177</v>
      </c>
      <c r="D21" s="85">
        <f t="shared" si="7"/>
        <v>6.188943638863378</v>
      </c>
      <c r="E21" s="85">
        <f t="shared" si="7"/>
        <v>6.645550721209443</v>
      </c>
      <c r="F21" s="85">
        <f t="shared" si="7"/>
        <v>7.107721543745734</v>
      </c>
      <c r="G21" s="85">
        <f t="shared" si="7"/>
        <v>6.764435593367661</v>
      </c>
      <c r="H21" s="86">
        <f t="shared" si="7"/>
        <v>6.665451254761383</v>
      </c>
      <c r="I21" s="19"/>
      <c r="J21" s="19"/>
      <c r="K21" s="19"/>
      <c r="L21" s="19"/>
    </row>
    <row r="22" spans="2:12" ht="21.75">
      <c r="B22" s="84" t="s">
        <v>35</v>
      </c>
      <c r="C22" s="85">
        <f t="shared" si="7"/>
        <v>40.414471558202976</v>
      </c>
      <c r="D22" s="85">
        <f t="shared" si="7"/>
        <v>38.76737476961587</v>
      </c>
      <c r="E22" s="85">
        <f t="shared" si="7"/>
        <v>38.60811286455303</v>
      </c>
      <c r="F22" s="85">
        <f t="shared" si="7"/>
        <v>50.49371478216889</v>
      </c>
      <c r="G22" s="85">
        <f t="shared" si="7"/>
        <v>49.54870716046769</v>
      </c>
      <c r="H22" s="86">
        <f t="shared" si="7"/>
        <v>48.823658346064896</v>
      </c>
      <c r="I22" s="19"/>
      <c r="J22" s="19"/>
      <c r="K22" s="19"/>
      <c r="L22" s="19"/>
    </row>
    <row r="23" spans="2:12" ht="21.75">
      <c r="B23" s="84" t="s">
        <v>36</v>
      </c>
      <c r="C23" s="85">
        <f t="shared" si="7"/>
        <v>11.957128885170079</v>
      </c>
      <c r="D23" s="85">
        <f t="shared" si="7"/>
        <v>9.504096573561558</v>
      </c>
      <c r="E23" s="85">
        <f t="shared" si="7"/>
        <v>9.559814955371403</v>
      </c>
      <c r="F23" s="85">
        <f t="shared" si="7"/>
        <v>6.594192949508806</v>
      </c>
      <c r="G23" s="85">
        <f t="shared" si="7"/>
        <v>6.293026266701037</v>
      </c>
      <c r="H23" s="86">
        <f t="shared" si="7"/>
        <v>5.907760725522944</v>
      </c>
      <c r="I23" s="19"/>
      <c r="J23" s="19"/>
      <c r="K23" s="19"/>
      <c r="L23" s="19"/>
    </row>
    <row r="24" spans="2:12" ht="21.75">
      <c r="B24" s="84" t="s">
        <v>37</v>
      </c>
      <c r="C24" s="85">
        <f t="shared" si="7"/>
        <v>3.0104862761142406</v>
      </c>
      <c r="D24" s="85">
        <f t="shared" si="7"/>
        <v>3.1895927298116735</v>
      </c>
      <c r="E24" s="85">
        <f t="shared" si="7"/>
        <v>2.7577983746920434</v>
      </c>
      <c r="F24" s="85">
        <f t="shared" si="7"/>
        <v>1.755743062191279</v>
      </c>
      <c r="G24" s="85">
        <f t="shared" si="7"/>
        <v>1.5034220349792817</v>
      </c>
      <c r="H24" s="86">
        <f t="shared" si="7"/>
        <v>1.2953399901364933</v>
      </c>
      <c r="I24" s="19"/>
      <c r="J24" s="19"/>
      <c r="K24" s="19"/>
      <c r="L24" s="19"/>
    </row>
    <row r="25" spans="2:12" s="7" customFormat="1" ht="21">
      <c r="B25" s="98" t="s">
        <v>23</v>
      </c>
      <c r="C25" s="102">
        <f t="shared" si="7"/>
        <v>32.444302288456846</v>
      </c>
      <c r="D25" s="102">
        <f t="shared" si="7"/>
        <v>30.776887716699502</v>
      </c>
      <c r="E25" s="102">
        <f t="shared" si="7"/>
        <v>30.378759363785417</v>
      </c>
      <c r="F25" s="102">
        <f t="shared" si="7"/>
        <v>27.339529216618207</v>
      </c>
      <c r="G25" s="102">
        <f t="shared" si="7"/>
        <v>31.62024425374293</v>
      </c>
      <c r="H25" s="103">
        <f t="shared" si="7"/>
        <v>34.74005440106547</v>
      </c>
      <c r="I25" s="9"/>
      <c r="J25" s="9"/>
      <c r="K25" s="9"/>
      <c r="L25" s="9"/>
    </row>
    <row r="26" spans="2:12" ht="21.75">
      <c r="B26" s="82" t="s">
        <v>8</v>
      </c>
      <c r="C26" s="83">
        <f aca="true" t="shared" si="8" ref="C26:H26">C25+C19</f>
        <v>100</v>
      </c>
      <c r="D26" s="83">
        <f t="shared" si="8"/>
        <v>100</v>
      </c>
      <c r="E26" s="83">
        <f t="shared" si="8"/>
        <v>100.00000000000001</v>
      </c>
      <c r="F26" s="83">
        <f t="shared" si="8"/>
        <v>100.00000000000001</v>
      </c>
      <c r="G26" s="83">
        <f t="shared" si="8"/>
        <v>100.00000000000001</v>
      </c>
      <c r="H26" s="87">
        <f t="shared" si="8"/>
        <v>99.99999999999997</v>
      </c>
      <c r="I26" s="9"/>
      <c r="J26" s="9"/>
      <c r="K26" s="9"/>
      <c r="L26" s="9"/>
    </row>
    <row r="28" spans="2:12" ht="21.75">
      <c r="B28"/>
      <c r="C28"/>
      <c r="D28"/>
      <c r="E28"/>
      <c r="F28"/>
      <c r="G28"/>
      <c r="H28"/>
      <c r="I28"/>
      <c r="J28"/>
      <c r="K28"/>
      <c r="L28"/>
    </row>
    <row r="29" spans="2:12" ht="21.75">
      <c r="B29"/>
      <c r="C29"/>
      <c r="D29"/>
      <c r="E29"/>
      <c r="F29"/>
      <c r="G29"/>
      <c r="H29"/>
      <c r="I29"/>
      <c r="J29"/>
      <c r="K29"/>
      <c r="L29"/>
    </row>
    <row r="30" spans="2:12" ht="21.75">
      <c r="B30"/>
      <c r="C30"/>
      <c r="D30"/>
      <c r="E30"/>
      <c r="F30"/>
      <c r="G30"/>
      <c r="H30"/>
      <c r="I30"/>
      <c r="J30"/>
      <c r="K30"/>
      <c r="L30"/>
    </row>
    <row r="31" spans="2:12" ht="21.75">
      <c r="B31"/>
      <c r="C31"/>
      <c r="D31"/>
      <c r="E31"/>
      <c r="F31"/>
      <c r="G31"/>
      <c r="H31"/>
      <c r="I31"/>
      <c r="J31"/>
      <c r="K31"/>
      <c r="L31"/>
    </row>
    <row r="32" spans="2:12" ht="21.75">
      <c r="B32"/>
      <c r="C32"/>
      <c r="D32"/>
      <c r="E32"/>
      <c r="F32"/>
      <c r="G32"/>
      <c r="H32"/>
      <c r="I32"/>
      <c r="J32"/>
      <c r="K32"/>
      <c r="L32"/>
    </row>
    <row r="33" spans="2:12" ht="21.75">
      <c r="B33"/>
      <c r="C33"/>
      <c r="D33"/>
      <c r="E33"/>
      <c r="F33"/>
      <c r="G33"/>
      <c r="H33"/>
      <c r="I33"/>
      <c r="J33"/>
      <c r="K33"/>
      <c r="L33"/>
    </row>
    <row r="34" spans="2:12" ht="21.75">
      <c r="B34"/>
      <c r="C34"/>
      <c r="D34"/>
      <c r="E34"/>
      <c r="F34"/>
      <c r="G34"/>
      <c r="H34"/>
      <c r="I34"/>
      <c r="J34"/>
      <c r="K34"/>
      <c r="L34"/>
    </row>
  </sheetData>
  <mergeCells count="21">
    <mergeCell ref="H4:H5"/>
    <mergeCell ref="B1:L1"/>
    <mergeCell ref="B2:L2"/>
    <mergeCell ref="B4:B5"/>
    <mergeCell ref="C4:C5"/>
    <mergeCell ref="D4:D5"/>
    <mergeCell ref="E4:E5"/>
    <mergeCell ref="F4:F5"/>
    <mergeCell ref="I4:M4"/>
    <mergeCell ref="B3:M3"/>
    <mergeCell ref="G4:G5"/>
    <mergeCell ref="I17:L17"/>
    <mergeCell ref="B15:H15"/>
    <mergeCell ref="B17:B18"/>
    <mergeCell ref="C17:C18"/>
    <mergeCell ref="D17:D18"/>
    <mergeCell ref="E17:E18"/>
    <mergeCell ref="F17:F18"/>
    <mergeCell ref="G17:G18"/>
    <mergeCell ref="H17:H18"/>
    <mergeCell ref="F16:H1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M46"/>
  <sheetViews>
    <sheetView showGridLines="0" workbookViewId="0" topLeftCell="A1">
      <selection activeCell="F19" sqref="F19"/>
    </sheetView>
  </sheetViews>
  <sheetFormatPr defaultColWidth="9.140625" defaultRowHeight="21.75"/>
  <cols>
    <col min="1" max="1" width="0.85546875" style="6" customWidth="1"/>
    <col min="2" max="2" width="14.57421875" style="6" customWidth="1"/>
    <col min="3" max="3" width="7.7109375" style="6" hidden="1" customWidth="1"/>
    <col min="4" max="12" width="7.7109375" style="6" customWidth="1"/>
    <col min="13" max="16384" width="9.140625" style="6" customWidth="1"/>
  </cols>
  <sheetData>
    <row r="1" spans="2:12" ht="23.25">
      <c r="B1" s="202" t="s">
        <v>55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2" ht="29.25">
      <c r="B2" s="201" t="s">
        <v>209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2:13" ht="21.75">
      <c r="B3" s="200" t="s">
        <v>73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:13" ht="21.75">
      <c r="B4" s="203" t="s">
        <v>7</v>
      </c>
      <c r="C4" s="236">
        <v>2543</v>
      </c>
      <c r="D4" s="213">
        <v>2549</v>
      </c>
      <c r="E4" s="213">
        <v>2550</v>
      </c>
      <c r="F4" s="213">
        <v>2554</v>
      </c>
      <c r="G4" s="213">
        <v>2559</v>
      </c>
      <c r="H4" s="213">
        <v>2564</v>
      </c>
      <c r="I4" s="238" t="s">
        <v>127</v>
      </c>
      <c r="J4" s="238"/>
      <c r="K4" s="238"/>
      <c r="L4" s="238"/>
      <c r="M4" s="239"/>
    </row>
    <row r="5" spans="2:13" ht="21.75">
      <c r="B5" s="235"/>
      <c r="C5" s="237"/>
      <c r="D5" s="219"/>
      <c r="E5" s="219"/>
      <c r="F5" s="219"/>
      <c r="G5" s="219"/>
      <c r="H5" s="219"/>
      <c r="I5" s="91">
        <v>2550</v>
      </c>
      <c r="J5" s="91" t="s">
        <v>2</v>
      </c>
      <c r="K5" s="91" t="s">
        <v>3</v>
      </c>
      <c r="L5" s="91" t="s">
        <v>119</v>
      </c>
      <c r="M5" s="91" t="s">
        <v>120</v>
      </c>
    </row>
    <row r="6" spans="2:13" ht="21.75">
      <c r="B6" s="88" t="s">
        <v>10</v>
      </c>
      <c r="C6" s="79">
        <v>641.326378227039</v>
      </c>
      <c r="D6" s="79">
        <v>788.349959541696</v>
      </c>
      <c r="E6" s="79">
        <v>746.9103462697319</v>
      </c>
      <c r="F6" s="79">
        <v>927.2480080344635</v>
      </c>
      <c r="G6" s="79">
        <v>1226.500795218997</v>
      </c>
      <c r="H6" s="79">
        <v>1355.438319487271</v>
      </c>
      <c r="I6" s="42">
        <f>((E6/D6)-1)*100</f>
        <v>-5.256499701738404</v>
      </c>
      <c r="J6" s="42">
        <f>(((F6/D6)^(1/5))-1)*100</f>
        <v>3.298822697969239</v>
      </c>
      <c r="K6" s="42">
        <f>(((G6/F6)^(1/5))-1)*100</f>
        <v>5.75341121700399</v>
      </c>
      <c r="L6" s="43">
        <f>(((H6/G6)^(1/5))-1)*100</f>
        <v>2.0193107434690827</v>
      </c>
      <c r="M6" s="42">
        <f>(((H6/D6)^(1/15))-1)*100</f>
        <v>3.678979534065774</v>
      </c>
    </row>
    <row r="7" spans="2:13" ht="21.75">
      <c r="B7" s="30" t="s">
        <v>4</v>
      </c>
      <c r="C7" s="39">
        <v>-32.792890830533516</v>
      </c>
      <c r="D7" s="39">
        <v>-110.65795184162786</v>
      </c>
      <c r="E7" s="39">
        <v>-50.714867501076824</v>
      </c>
      <c r="F7" s="39">
        <v>-44.5083844011929</v>
      </c>
      <c r="G7" s="39">
        <v>-154.60902057781672</v>
      </c>
      <c r="H7" s="39">
        <v>-33.03952353035659</v>
      </c>
      <c r="I7" s="42">
        <f aca="true" t="shared" si="0" ref="I7:I13">((E7/D7)-1)*100</f>
        <v>-54.16970343562906</v>
      </c>
      <c r="J7" s="42">
        <f aca="true" t="shared" si="1" ref="J7:J13">(((F7/D7)^(1/5))-1)*100</f>
        <v>-16.652641483634678</v>
      </c>
      <c r="K7" s="42">
        <f aca="true" t="shared" si="2" ref="K7:K13">(((G7/F7)^(1/5))-1)*100</f>
        <v>28.27989617492108</v>
      </c>
      <c r="L7" s="43">
        <f aca="true" t="shared" si="3" ref="L7:L13">(((H7/G7)^(1/5))-1)*100</f>
        <v>-26.555413622334754</v>
      </c>
      <c r="M7" s="42">
        <f aca="true" t="shared" si="4" ref="M7:M13">(((H7/D7)^(1/15))-1)*100</f>
        <v>-7.742132923813205</v>
      </c>
    </row>
    <row r="8" spans="2:13" ht="21.75">
      <c r="B8" s="30" t="s">
        <v>11</v>
      </c>
      <c r="C8" s="39">
        <v>-4.422862857288092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182">
        <v>0</v>
      </c>
      <c r="K8" s="182">
        <v>0</v>
      </c>
      <c r="L8" s="182">
        <v>0</v>
      </c>
      <c r="M8" s="182">
        <v>0</v>
      </c>
    </row>
    <row r="9" spans="2:13" ht="21.75">
      <c r="B9" s="30" t="s">
        <v>5</v>
      </c>
      <c r="C9" s="39">
        <v>30.317211665220768</v>
      </c>
      <c r="D9" s="39">
        <v>156.15527962121357</v>
      </c>
      <c r="E9" s="39">
        <v>167.47168874483648</v>
      </c>
      <c r="F9" s="39">
        <v>185.02830528325504</v>
      </c>
      <c r="G9" s="39">
        <v>488.96041291687135</v>
      </c>
      <c r="H9" s="39">
        <v>691.2752847230495</v>
      </c>
      <c r="I9" s="42">
        <f t="shared" si="0"/>
        <v>7.24689498240032</v>
      </c>
      <c r="J9" s="42">
        <f t="shared" si="1"/>
        <v>3.451382711929596</v>
      </c>
      <c r="K9" s="42">
        <f t="shared" si="2"/>
        <v>21.45268088801402</v>
      </c>
      <c r="L9" s="43">
        <f t="shared" si="3"/>
        <v>7.170551620994203</v>
      </c>
      <c r="M9" s="42">
        <f t="shared" si="4"/>
        <v>10.426410972835654</v>
      </c>
    </row>
    <row r="10" spans="2:13" ht="21.75">
      <c r="B10" s="30" t="s">
        <v>16</v>
      </c>
      <c r="C10" s="39">
        <v>52.042803486259146</v>
      </c>
      <c r="D10" s="39">
        <v>143.47488690004585</v>
      </c>
      <c r="E10" s="39">
        <v>190.47442197649326</v>
      </c>
      <c r="F10" s="39">
        <v>257.18743314418305</v>
      </c>
      <c r="G10" s="39">
        <v>324.9901086612498</v>
      </c>
      <c r="H10" s="39">
        <v>407.84971131912187</v>
      </c>
      <c r="I10" s="42">
        <f t="shared" si="0"/>
        <v>32.758022042694066</v>
      </c>
      <c r="J10" s="42">
        <f t="shared" si="1"/>
        <v>12.381486049629565</v>
      </c>
      <c r="K10" s="42">
        <f t="shared" si="2"/>
        <v>4.791022934849609</v>
      </c>
      <c r="L10" s="43">
        <f t="shared" si="3"/>
        <v>4.646812209404594</v>
      </c>
      <c r="M10" s="42">
        <f t="shared" si="4"/>
        <v>7.2132063990755</v>
      </c>
    </row>
    <row r="11" spans="2:13" ht="21.75">
      <c r="B11" s="30" t="s">
        <v>20</v>
      </c>
      <c r="C11" s="39">
        <v>4.473024656350097</v>
      </c>
      <c r="D11" s="39">
        <v>8.87323854481943</v>
      </c>
      <c r="E11" s="39">
        <v>7.003182547135891</v>
      </c>
      <c r="F11" s="39">
        <v>18.880988155119088</v>
      </c>
      <c r="G11" s="39">
        <v>32.49678060095066</v>
      </c>
      <c r="H11" s="39">
        <v>99.17067232232985</v>
      </c>
      <c r="I11" s="42">
        <f t="shared" si="0"/>
        <v>-21.07523637776374</v>
      </c>
      <c r="J11" s="42">
        <f t="shared" si="1"/>
        <v>16.30235599553278</v>
      </c>
      <c r="K11" s="42">
        <f t="shared" si="2"/>
        <v>11.471314815517552</v>
      </c>
      <c r="L11" s="43">
        <f t="shared" si="3"/>
        <v>24.999588653184368</v>
      </c>
      <c r="M11" s="42">
        <f t="shared" si="4"/>
        <v>17.459119250902155</v>
      </c>
    </row>
    <row r="12" spans="2:13" ht="21.75">
      <c r="B12" s="30" t="s">
        <v>132</v>
      </c>
      <c r="C12" s="39"/>
      <c r="D12" s="39">
        <v>0.4228868994848233</v>
      </c>
      <c r="E12" s="39">
        <v>0.4250013339822473</v>
      </c>
      <c r="F12" s="39">
        <v>0.4335653236282822</v>
      </c>
      <c r="G12" s="39">
        <v>0.44329887390005723</v>
      </c>
      <c r="H12" s="39">
        <v>0.45573791152694026</v>
      </c>
      <c r="I12" s="42">
        <f t="shared" si="0"/>
        <v>0.49999999999998934</v>
      </c>
      <c r="J12" s="42">
        <f t="shared" si="1"/>
        <v>0.49999999999998934</v>
      </c>
      <c r="K12" s="42">
        <f t="shared" si="2"/>
        <v>0.445021848923588</v>
      </c>
      <c r="L12" s="43">
        <f t="shared" si="3"/>
        <v>0.5550082431311276</v>
      </c>
      <c r="M12" s="42">
        <f t="shared" si="4"/>
        <v>0.49999999999998934</v>
      </c>
    </row>
    <row r="13" spans="2:13" s="7" customFormat="1" ht="21">
      <c r="B13" s="35" t="s">
        <v>8</v>
      </c>
      <c r="C13" s="40">
        <f>SUM(C6:C11)</f>
        <v>690.9436643470472</v>
      </c>
      <c r="D13" s="40">
        <f>SUM(D6:D12)</f>
        <v>986.6182996656318</v>
      </c>
      <c r="E13" s="40">
        <f>SUM(E6:E12)</f>
        <v>1061.5697733711029</v>
      </c>
      <c r="F13" s="40">
        <f>SUM(F6:F12)</f>
        <v>1344.2699155394562</v>
      </c>
      <c r="G13" s="40">
        <f>SUM(G6:G12)</f>
        <v>1918.7823756941518</v>
      </c>
      <c r="H13" s="40">
        <f>SUM(H6:H12)</f>
        <v>2521.1502022329423</v>
      </c>
      <c r="I13" s="56">
        <f t="shared" si="0"/>
        <v>7.596805545860286</v>
      </c>
      <c r="J13" s="56">
        <f t="shared" si="1"/>
        <v>6.38183139989319</v>
      </c>
      <c r="K13" s="56">
        <f t="shared" si="2"/>
        <v>7.376154974737537</v>
      </c>
      <c r="L13" s="57">
        <f t="shared" si="3"/>
        <v>5.612324131197033</v>
      </c>
      <c r="M13" s="56">
        <f t="shared" si="4"/>
        <v>6.454323297076003</v>
      </c>
    </row>
    <row r="14" spans="3:13" s="7" customFormat="1" ht="21">
      <c r="C14" s="11"/>
      <c r="D14" s="11"/>
      <c r="E14" s="11"/>
      <c r="F14" s="11"/>
      <c r="G14" s="11"/>
      <c r="H14" s="11"/>
      <c r="I14" s="197"/>
      <c r="J14" s="197"/>
      <c r="K14" s="197"/>
      <c r="L14" s="197"/>
      <c r="M14" s="197"/>
    </row>
    <row r="15" spans="3:13" s="7" customFormat="1" ht="21">
      <c r="C15" s="11"/>
      <c r="D15" s="11"/>
      <c r="E15" s="11"/>
      <c r="F15" s="11"/>
      <c r="G15" s="11"/>
      <c r="H15" s="11"/>
      <c r="I15" s="197"/>
      <c r="J15" s="197"/>
      <c r="K15" s="197"/>
      <c r="L15" s="197"/>
      <c r="M15" s="197"/>
    </row>
    <row r="16" spans="3:13" s="7" customFormat="1" ht="21">
      <c r="C16" s="11"/>
      <c r="D16" s="11"/>
      <c r="E16" s="11"/>
      <c r="F16" s="11"/>
      <c r="G16" s="11"/>
      <c r="H16" s="11"/>
      <c r="I16" s="197"/>
      <c r="J16" s="197"/>
      <c r="K16" s="197"/>
      <c r="L16" s="197"/>
      <c r="M16" s="197"/>
    </row>
    <row r="17" spans="3:13" s="7" customFormat="1" ht="21">
      <c r="C17" s="11"/>
      <c r="D17" s="11"/>
      <c r="E17" s="11"/>
      <c r="F17" s="11"/>
      <c r="G17" s="11"/>
      <c r="H17" s="11"/>
      <c r="I17" s="197"/>
      <c r="J17" s="197"/>
      <c r="K17" s="197"/>
      <c r="L17" s="197"/>
      <c r="M17" s="197"/>
    </row>
    <row r="18" spans="3:13" s="7" customFormat="1" ht="21">
      <c r="C18" s="11"/>
      <c r="D18" s="11"/>
      <c r="E18" s="11"/>
      <c r="F18" s="11"/>
      <c r="G18" s="11"/>
      <c r="H18" s="11"/>
      <c r="I18" s="197"/>
      <c r="J18" s="197"/>
      <c r="K18" s="197"/>
      <c r="L18" s="197"/>
      <c r="M18" s="197"/>
    </row>
    <row r="19" spans="3:13" s="7" customFormat="1" ht="21">
      <c r="C19" s="11"/>
      <c r="D19" s="11"/>
      <c r="E19" s="11"/>
      <c r="F19" s="11"/>
      <c r="G19" s="11"/>
      <c r="H19" s="11"/>
      <c r="I19" s="197"/>
      <c r="J19" s="197"/>
      <c r="K19" s="197"/>
      <c r="L19" s="197"/>
      <c r="M19" s="197"/>
    </row>
    <row r="20" spans="3:13" s="7" customFormat="1" ht="21">
      <c r="C20" s="11"/>
      <c r="D20" s="11"/>
      <c r="E20" s="11"/>
      <c r="F20" s="11"/>
      <c r="G20" s="11"/>
      <c r="H20" s="11"/>
      <c r="I20" s="197"/>
      <c r="J20" s="197"/>
      <c r="K20" s="197"/>
      <c r="L20" s="197"/>
      <c r="M20" s="197"/>
    </row>
    <row r="21" spans="3:13" s="7" customFormat="1" ht="21">
      <c r="C21" s="11"/>
      <c r="D21" s="11"/>
      <c r="E21" s="11"/>
      <c r="F21" s="11"/>
      <c r="G21" s="11"/>
      <c r="H21" s="11"/>
      <c r="I21" s="197"/>
      <c r="J21" s="197"/>
      <c r="K21" s="197"/>
      <c r="L21" s="197"/>
      <c r="M21" s="197"/>
    </row>
    <row r="22" spans="3:13" s="7" customFormat="1" ht="21">
      <c r="C22" s="11"/>
      <c r="D22" s="11"/>
      <c r="E22" s="11"/>
      <c r="F22" s="11"/>
      <c r="G22" s="11"/>
      <c r="H22" s="11"/>
      <c r="I22" s="197"/>
      <c r="J22" s="197"/>
      <c r="K22" s="197"/>
      <c r="L22" s="197"/>
      <c r="M22" s="197"/>
    </row>
    <row r="23" spans="3:13" s="7" customFormat="1" ht="21">
      <c r="C23" s="11"/>
      <c r="D23" s="11"/>
      <c r="E23" s="11"/>
      <c r="F23" s="11"/>
      <c r="G23" s="11"/>
      <c r="H23" s="11"/>
      <c r="I23" s="197"/>
      <c r="J23" s="197"/>
      <c r="K23" s="197"/>
      <c r="L23" s="197"/>
      <c r="M23" s="197"/>
    </row>
    <row r="24" spans="3:13" s="7" customFormat="1" ht="21">
      <c r="C24" s="11"/>
      <c r="D24" s="11"/>
      <c r="E24" s="11"/>
      <c r="F24" s="11"/>
      <c r="G24" s="11"/>
      <c r="H24" s="11"/>
      <c r="I24" s="197"/>
      <c r="J24" s="197"/>
      <c r="K24" s="197"/>
      <c r="L24" s="197"/>
      <c r="M24" s="197"/>
    </row>
    <row r="25" spans="3:13" s="7" customFormat="1" ht="21">
      <c r="C25" s="11"/>
      <c r="D25" s="11"/>
      <c r="E25" s="11"/>
      <c r="F25" s="11"/>
      <c r="G25" s="11"/>
      <c r="H25" s="11"/>
      <c r="I25" s="197"/>
      <c r="J25" s="197"/>
      <c r="K25" s="197"/>
      <c r="L25" s="197"/>
      <c r="M25" s="197"/>
    </row>
    <row r="26" spans="3:13" s="7" customFormat="1" ht="21">
      <c r="C26" s="11"/>
      <c r="D26" s="11"/>
      <c r="E26" s="11"/>
      <c r="F26" s="11"/>
      <c r="G26" s="11"/>
      <c r="H26" s="11"/>
      <c r="I26" s="197"/>
      <c r="J26" s="197"/>
      <c r="K26" s="197"/>
      <c r="L26" s="197"/>
      <c r="M26" s="197"/>
    </row>
    <row r="27" spans="3:13" s="7" customFormat="1" ht="21">
      <c r="C27" s="11"/>
      <c r="D27" s="11"/>
      <c r="E27" s="11"/>
      <c r="F27" s="11"/>
      <c r="G27" s="11"/>
      <c r="H27" s="11"/>
      <c r="I27" s="197"/>
      <c r="J27" s="197"/>
      <c r="K27" s="197"/>
      <c r="L27" s="197"/>
      <c r="M27" s="197"/>
    </row>
    <row r="28" spans="3:13" s="7" customFormat="1" ht="21">
      <c r="C28" s="11"/>
      <c r="D28" s="11"/>
      <c r="E28" s="11"/>
      <c r="F28" s="11"/>
      <c r="G28" s="11"/>
      <c r="H28" s="11"/>
      <c r="I28" s="197"/>
      <c r="J28" s="197"/>
      <c r="K28" s="197"/>
      <c r="L28" s="197"/>
      <c r="M28" s="197"/>
    </row>
    <row r="29" spans="3:13" s="7" customFormat="1" ht="21">
      <c r="C29" s="11"/>
      <c r="D29" s="11"/>
      <c r="E29" s="11"/>
      <c r="F29" s="11"/>
      <c r="G29" s="11"/>
      <c r="H29" s="11"/>
      <c r="I29" s="197"/>
      <c r="J29" s="197"/>
      <c r="K29" s="197"/>
      <c r="L29" s="197"/>
      <c r="M29" s="197"/>
    </row>
    <row r="30" spans="3:13" s="7" customFormat="1" ht="21">
      <c r="C30" s="11"/>
      <c r="D30" s="11"/>
      <c r="E30" s="11"/>
      <c r="F30" s="11"/>
      <c r="G30" s="11"/>
      <c r="H30" s="11"/>
      <c r="I30" s="197"/>
      <c r="J30" s="197"/>
      <c r="K30" s="197"/>
      <c r="L30" s="197"/>
      <c r="M30" s="197"/>
    </row>
    <row r="31" spans="3:13" s="7" customFormat="1" ht="21">
      <c r="C31" s="11"/>
      <c r="D31" s="11"/>
      <c r="E31" s="11"/>
      <c r="F31" s="11"/>
      <c r="G31" s="11"/>
      <c r="H31" s="11"/>
      <c r="I31" s="197"/>
      <c r="J31" s="197"/>
      <c r="K31" s="197"/>
      <c r="L31" s="197"/>
      <c r="M31" s="197"/>
    </row>
    <row r="32" spans="3:13" s="7" customFormat="1" ht="21">
      <c r="C32" s="11"/>
      <c r="D32" s="11"/>
      <c r="E32" s="11"/>
      <c r="F32" s="11"/>
      <c r="G32" s="11"/>
      <c r="H32" s="11"/>
      <c r="I32" s="197"/>
      <c r="J32" s="197"/>
      <c r="K32" s="197"/>
      <c r="L32" s="197"/>
      <c r="M32" s="197"/>
    </row>
    <row r="33" spans="3:13" s="7" customFormat="1" ht="21">
      <c r="C33" s="11"/>
      <c r="D33" s="11"/>
      <c r="E33" s="11"/>
      <c r="F33" s="11"/>
      <c r="G33" s="11"/>
      <c r="H33" s="11"/>
      <c r="I33" s="197"/>
      <c r="J33" s="197"/>
      <c r="K33" s="197"/>
      <c r="L33" s="197"/>
      <c r="M33" s="197"/>
    </row>
    <row r="34" spans="3:13" s="7" customFormat="1" ht="21">
      <c r="C34" s="11"/>
      <c r="D34" s="11"/>
      <c r="E34" s="11"/>
      <c r="F34" s="11"/>
      <c r="G34" s="11"/>
      <c r="H34" s="11"/>
      <c r="I34" s="197"/>
      <c r="J34" s="197"/>
      <c r="K34" s="197"/>
      <c r="L34" s="197"/>
      <c r="M34" s="197"/>
    </row>
    <row r="35" spans="3:13" s="7" customFormat="1" ht="21">
      <c r="C35" s="11"/>
      <c r="D35" s="11"/>
      <c r="E35" s="11"/>
      <c r="F35" s="11"/>
      <c r="G35" s="11"/>
      <c r="H35" s="11"/>
      <c r="I35" s="197"/>
      <c r="J35" s="197"/>
      <c r="K35" s="197"/>
      <c r="L35" s="197"/>
      <c r="M35" s="197"/>
    </row>
    <row r="36" spans="3:13" s="7" customFormat="1" ht="21">
      <c r="C36" s="11"/>
      <c r="D36" s="11"/>
      <c r="E36" s="11"/>
      <c r="F36" s="11"/>
      <c r="G36" s="11"/>
      <c r="H36" s="11"/>
      <c r="I36" s="197"/>
      <c r="J36" s="197"/>
      <c r="K36" s="197"/>
      <c r="L36" s="197"/>
      <c r="M36" s="197"/>
    </row>
    <row r="37" spans="3:13" s="7" customFormat="1" ht="21">
      <c r="C37" s="11"/>
      <c r="D37" s="11"/>
      <c r="E37" s="11"/>
      <c r="F37" s="11"/>
      <c r="G37" s="11"/>
      <c r="H37" s="11"/>
      <c r="I37" s="197"/>
      <c r="J37" s="197"/>
      <c r="K37" s="197"/>
      <c r="L37" s="197"/>
      <c r="M37" s="197"/>
    </row>
    <row r="38" spans="3:13" s="7" customFormat="1" ht="21">
      <c r="C38" s="11"/>
      <c r="D38" s="11"/>
      <c r="E38" s="11"/>
      <c r="F38" s="11"/>
      <c r="G38" s="11"/>
      <c r="H38" s="11"/>
      <c r="I38" s="197"/>
      <c r="J38" s="197"/>
      <c r="K38" s="197"/>
      <c r="L38" s="197"/>
      <c r="M38" s="197"/>
    </row>
    <row r="39" spans="3:13" s="7" customFormat="1" ht="21">
      <c r="C39" s="11"/>
      <c r="D39" s="11"/>
      <c r="E39" s="11"/>
      <c r="F39" s="11"/>
      <c r="G39" s="11"/>
      <c r="H39" s="11"/>
      <c r="I39" s="197"/>
      <c r="J39" s="197"/>
      <c r="K39" s="197"/>
      <c r="L39" s="197"/>
      <c r="M39" s="197"/>
    </row>
    <row r="40" spans="3:13" s="7" customFormat="1" ht="21">
      <c r="C40" s="11"/>
      <c r="D40" s="11"/>
      <c r="E40" s="11"/>
      <c r="F40" s="11"/>
      <c r="G40" s="11"/>
      <c r="H40" s="11"/>
      <c r="I40" s="197"/>
      <c r="J40" s="197"/>
      <c r="K40" s="197"/>
      <c r="L40" s="197"/>
      <c r="M40" s="197"/>
    </row>
    <row r="41" spans="3:13" s="7" customFormat="1" ht="21">
      <c r="C41" s="11"/>
      <c r="D41" s="11"/>
      <c r="E41" s="11"/>
      <c r="F41" s="11"/>
      <c r="G41" s="11"/>
      <c r="H41" s="11"/>
      <c r="I41" s="197"/>
      <c r="J41" s="197"/>
      <c r="K41" s="197"/>
      <c r="L41" s="197"/>
      <c r="M41" s="197"/>
    </row>
    <row r="42" spans="3:13" s="7" customFormat="1" ht="21">
      <c r="C42" s="11"/>
      <c r="D42" s="11"/>
      <c r="E42" s="11"/>
      <c r="F42" s="11"/>
      <c r="G42" s="11"/>
      <c r="H42" s="11"/>
      <c r="I42" s="197"/>
      <c r="J42" s="197"/>
      <c r="K42" s="197"/>
      <c r="L42" s="197"/>
      <c r="M42" s="197"/>
    </row>
    <row r="43" spans="3:13" s="7" customFormat="1" ht="21">
      <c r="C43" s="11"/>
      <c r="D43" s="11"/>
      <c r="E43" s="11"/>
      <c r="F43" s="11"/>
      <c r="G43" s="11"/>
      <c r="H43" s="11"/>
      <c r="I43" s="197"/>
      <c r="J43" s="197"/>
      <c r="K43" s="197"/>
      <c r="L43" s="197"/>
      <c r="M43" s="197"/>
    </row>
    <row r="44" spans="3:13" s="7" customFormat="1" ht="21">
      <c r="C44" s="11"/>
      <c r="D44" s="11"/>
      <c r="E44" s="11"/>
      <c r="F44" s="11"/>
      <c r="G44" s="11"/>
      <c r="H44" s="11"/>
      <c r="I44" s="197"/>
      <c r="J44" s="197"/>
      <c r="K44" s="197"/>
      <c r="L44" s="197"/>
      <c r="M44" s="197"/>
    </row>
    <row r="45" spans="3:13" s="7" customFormat="1" ht="21">
      <c r="C45" s="11"/>
      <c r="D45" s="11"/>
      <c r="E45" s="11"/>
      <c r="F45" s="11"/>
      <c r="G45" s="11"/>
      <c r="H45" s="11"/>
      <c r="I45" s="197"/>
      <c r="J45" s="197"/>
      <c r="K45" s="197"/>
      <c r="L45" s="197"/>
      <c r="M45" s="197"/>
    </row>
    <row r="46" spans="6:8" ht="21.75">
      <c r="F46" s="18"/>
      <c r="G46" s="18"/>
      <c r="H46" s="18"/>
    </row>
  </sheetData>
  <mergeCells count="11">
    <mergeCell ref="H4:H5"/>
    <mergeCell ref="B1:L1"/>
    <mergeCell ref="B2:L2"/>
    <mergeCell ref="B4:B5"/>
    <mergeCell ref="C4:C5"/>
    <mergeCell ref="D4:D5"/>
    <mergeCell ref="E4:E5"/>
    <mergeCell ref="F4:F5"/>
    <mergeCell ref="G4:G5"/>
    <mergeCell ref="I4:M4"/>
    <mergeCell ref="B3:M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M34"/>
  <sheetViews>
    <sheetView showGridLines="0" workbookViewId="0" topLeftCell="A1">
      <selection activeCell="D7" sqref="D7:H7"/>
    </sheetView>
  </sheetViews>
  <sheetFormatPr defaultColWidth="9.140625" defaultRowHeight="21.75"/>
  <cols>
    <col min="1" max="1" width="0.85546875" style="6" customWidth="1"/>
    <col min="2" max="2" width="14.57421875" style="6" customWidth="1"/>
    <col min="3" max="3" width="7.7109375" style="6" hidden="1" customWidth="1"/>
    <col min="4" max="12" width="7.7109375" style="6" customWidth="1"/>
    <col min="13" max="16384" width="9.140625" style="6" customWidth="1"/>
  </cols>
  <sheetData>
    <row r="1" spans="2:12" ht="23.25">
      <c r="B1" s="202" t="s">
        <v>210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2" ht="29.25">
      <c r="B2" s="201" t="s">
        <v>211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2:13" ht="21.75">
      <c r="B3" s="200" t="s">
        <v>73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:13" ht="21.75">
      <c r="B4" s="203" t="s">
        <v>7</v>
      </c>
      <c r="C4" s="236">
        <v>2543</v>
      </c>
      <c r="D4" s="213">
        <v>2549</v>
      </c>
      <c r="E4" s="213">
        <v>2550</v>
      </c>
      <c r="F4" s="213">
        <v>2554</v>
      </c>
      <c r="G4" s="213">
        <v>2559</v>
      </c>
      <c r="H4" s="213">
        <v>2564</v>
      </c>
      <c r="I4" s="238" t="s">
        <v>127</v>
      </c>
      <c r="J4" s="238"/>
      <c r="K4" s="238"/>
      <c r="L4" s="238"/>
      <c r="M4" s="239"/>
    </row>
    <row r="5" spans="2:13" ht="21.75">
      <c r="B5" s="235"/>
      <c r="C5" s="237"/>
      <c r="D5" s="219"/>
      <c r="E5" s="219"/>
      <c r="F5" s="219"/>
      <c r="G5" s="219"/>
      <c r="H5" s="219"/>
      <c r="I5" s="91">
        <v>2550</v>
      </c>
      <c r="J5" s="91" t="s">
        <v>2</v>
      </c>
      <c r="K5" s="91" t="s">
        <v>3</v>
      </c>
      <c r="L5" s="91" t="s">
        <v>119</v>
      </c>
      <c r="M5" s="91" t="s">
        <v>120</v>
      </c>
    </row>
    <row r="6" spans="2:13" ht="21.75">
      <c r="B6" s="88" t="s">
        <v>10</v>
      </c>
      <c r="C6" s="79">
        <v>641.326378227039</v>
      </c>
      <c r="D6" s="79">
        <v>788.349959541696</v>
      </c>
      <c r="E6" s="79">
        <v>746.9103462697319</v>
      </c>
      <c r="F6" s="79">
        <v>927.2480080344635</v>
      </c>
      <c r="G6" s="79">
        <v>1226.500795218997</v>
      </c>
      <c r="H6" s="79">
        <v>1355.438319487271</v>
      </c>
      <c r="I6" s="42">
        <f aca="true" t="shared" si="0" ref="I6:I13">((E6/D6)-1)*100</f>
        <v>-5.256499701738404</v>
      </c>
      <c r="J6" s="42">
        <f aca="true" t="shared" si="1" ref="J6:J13">(((F6/D6)^(1/5))-1)*100</f>
        <v>3.298822697969239</v>
      </c>
      <c r="K6" s="42">
        <f aca="true" t="shared" si="2" ref="K6:L13">(((G6/F6)^(1/5))-1)*100</f>
        <v>5.75341121700399</v>
      </c>
      <c r="L6" s="43">
        <f t="shared" si="2"/>
        <v>2.0193107434690827</v>
      </c>
      <c r="M6" s="42">
        <f aca="true" t="shared" si="3" ref="M6:M13">(((H6/D6)^(1/15))-1)*100</f>
        <v>3.678979534065774</v>
      </c>
    </row>
    <row r="7" spans="2:13" ht="21.75">
      <c r="B7" s="30" t="s">
        <v>4</v>
      </c>
      <c r="C7" s="39">
        <v>-32.792890830533516</v>
      </c>
      <c r="D7" s="39">
        <v>-110.65795184162786</v>
      </c>
      <c r="E7" s="39">
        <v>-50.714867501076824</v>
      </c>
      <c r="F7" s="39">
        <v>-44.5083844011929</v>
      </c>
      <c r="G7" s="39">
        <v>-154.60902057781672</v>
      </c>
      <c r="H7" s="39">
        <v>-33.03952353035659</v>
      </c>
      <c r="I7" s="42">
        <f t="shared" si="0"/>
        <v>-54.16970343562906</v>
      </c>
      <c r="J7" s="42">
        <f t="shared" si="1"/>
        <v>-16.652641483634678</v>
      </c>
      <c r="K7" s="42">
        <f t="shared" si="2"/>
        <v>28.27989617492108</v>
      </c>
      <c r="L7" s="43">
        <f t="shared" si="2"/>
        <v>-26.555413622334754</v>
      </c>
      <c r="M7" s="42">
        <f t="shared" si="3"/>
        <v>-7.742132923813205</v>
      </c>
    </row>
    <row r="8" spans="2:13" ht="21.75">
      <c r="B8" s="30" t="s">
        <v>11</v>
      </c>
      <c r="C8" s="39">
        <v>-4.422862857288092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</row>
    <row r="9" spans="2:13" ht="21.75">
      <c r="B9" s="30" t="s">
        <v>5</v>
      </c>
      <c r="C9" s="39">
        <v>30.317211665220768</v>
      </c>
      <c r="D9" s="39">
        <v>156.15527962121357</v>
      </c>
      <c r="E9" s="39">
        <v>167.47168874483648</v>
      </c>
      <c r="F9" s="39">
        <v>185.02830528325504</v>
      </c>
      <c r="G9" s="39">
        <v>488.96041291687135</v>
      </c>
      <c r="H9" s="39">
        <v>476.6320706739922</v>
      </c>
      <c r="I9" s="42">
        <f t="shared" si="0"/>
        <v>7.24689498240032</v>
      </c>
      <c r="J9" s="42">
        <f t="shared" si="1"/>
        <v>3.451382711929596</v>
      </c>
      <c r="K9" s="42">
        <f t="shared" si="2"/>
        <v>21.45268088801402</v>
      </c>
      <c r="L9" s="43">
        <f t="shared" si="2"/>
        <v>-0.5094315351447332</v>
      </c>
      <c r="M9" s="42">
        <f t="shared" si="3"/>
        <v>7.722999894716964</v>
      </c>
    </row>
    <row r="10" spans="2:13" ht="21.75">
      <c r="B10" s="30" t="s">
        <v>16</v>
      </c>
      <c r="C10" s="39">
        <v>52.042803486259146</v>
      </c>
      <c r="D10" s="39">
        <v>143.47488690004585</v>
      </c>
      <c r="E10" s="39">
        <v>190.47442197649326</v>
      </c>
      <c r="F10" s="39">
        <v>257.18743314418305</v>
      </c>
      <c r="G10" s="39">
        <v>324.9901086612498</v>
      </c>
      <c r="H10" s="39">
        <v>407.84971131912187</v>
      </c>
      <c r="I10" s="42">
        <f t="shared" si="0"/>
        <v>32.758022042694066</v>
      </c>
      <c r="J10" s="42">
        <f t="shared" si="1"/>
        <v>12.381486049629565</v>
      </c>
      <c r="K10" s="42">
        <f t="shared" si="2"/>
        <v>4.791022934849609</v>
      </c>
      <c r="L10" s="43">
        <f t="shared" si="2"/>
        <v>4.646812209404594</v>
      </c>
      <c r="M10" s="42">
        <f t="shared" si="3"/>
        <v>7.2132063990755</v>
      </c>
    </row>
    <row r="11" spans="2:13" ht="21.75">
      <c r="B11" s="30" t="s">
        <v>20</v>
      </c>
      <c r="C11" s="39">
        <v>4.473024656350097</v>
      </c>
      <c r="D11" s="39">
        <v>8.87323854481943</v>
      </c>
      <c r="E11" s="39">
        <v>7.003182547135891</v>
      </c>
      <c r="F11" s="39">
        <v>18.880988155119088</v>
      </c>
      <c r="G11" s="39">
        <v>32.49678060095066</v>
      </c>
      <c r="H11" s="39">
        <v>205.87696115182518</v>
      </c>
      <c r="I11" s="42">
        <f t="shared" si="0"/>
        <v>-21.07523637776374</v>
      </c>
      <c r="J11" s="42">
        <f t="shared" si="1"/>
        <v>16.30235599553278</v>
      </c>
      <c r="K11" s="42">
        <f t="shared" si="2"/>
        <v>11.471314815517552</v>
      </c>
      <c r="L11" s="43">
        <f t="shared" si="2"/>
        <v>44.66167260403739</v>
      </c>
      <c r="M11" s="42">
        <f t="shared" si="3"/>
        <v>23.320432583473316</v>
      </c>
    </row>
    <row r="12" spans="2:13" ht="21.75">
      <c r="B12" s="30" t="s">
        <v>132</v>
      </c>
      <c r="C12" s="39"/>
      <c r="D12" s="39">
        <v>0.4228868994848233</v>
      </c>
      <c r="E12" s="39">
        <v>0.4250013339822473</v>
      </c>
      <c r="F12" s="39">
        <v>0.4335653236282822</v>
      </c>
      <c r="G12" s="39">
        <v>0.44329887390005723</v>
      </c>
      <c r="H12" s="39">
        <v>0.45573791152694026</v>
      </c>
      <c r="I12" s="42">
        <f t="shared" si="0"/>
        <v>0.49999999999998934</v>
      </c>
      <c r="J12" s="42">
        <f t="shared" si="1"/>
        <v>0.49999999999998934</v>
      </c>
      <c r="K12" s="42">
        <f t="shared" si="2"/>
        <v>0.445021848923588</v>
      </c>
      <c r="L12" s="43">
        <f t="shared" si="2"/>
        <v>0.5550082431311276</v>
      </c>
      <c r="M12" s="42">
        <f t="shared" si="3"/>
        <v>0.49999999999998934</v>
      </c>
    </row>
    <row r="13" spans="2:13" s="7" customFormat="1" ht="21">
      <c r="B13" s="35" t="s">
        <v>8</v>
      </c>
      <c r="C13" s="40">
        <f>SUM(C6:C11)</f>
        <v>690.9436643470472</v>
      </c>
      <c r="D13" s="40">
        <f>SUM(D6:D12)</f>
        <v>986.6182996656318</v>
      </c>
      <c r="E13" s="40">
        <f>SUM(E6:E12)</f>
        <v>1061.5697733711029</v>
      </c>
      <c r="F13" s="40">
        <f>SUM(F6:F12)</f>
        <v>1344.2699155394562</v>
      </c>
      <c r="G13" s="40">
        <f>SUM(G6:G12)</f>
        <v>1918.7823756941518</v>
      </c>
      <c r="H13" s="40">
        <f>SUM(H6:H12)</f>
        <v>2413.2132770133803</v>
      </c>
      <c r="I13" s="56">
        <f t="shared" si="0"/>
        <v>7.596805545860286</v>
      </c>
      <c r="J13" s="56">
        <f t="shared" si="1"/>
        <v>6.38183139989319</v>
      </c>
      <c r="K13" s="56">
        <f t="shared" si="2"/>
        <v>7.376154974737537</v>
      </c>
      <c r="L13" s="57">
        <f t="shared" si="2"/>
        <v>4.692120667038124</v>
      </c>
      <c r="M13" s="56">
        <f t="shared" si="3"/>
        <v>6.144241017157537</v>
      </c>
    </row>
    <row r="14" spans="6:8" ht="21.75">
      <c r="F14" s="18"/>
      <c r="G14" s="18"/>
      <c r="H14" s="18"/>
    </row>
    <row r="17" spans="2:12" ht="21.75">
      <c r="B17"/>
      <c r="C17"/>
      <c r="D17"/>
      <c r="E17"/>
      <c r="F17"/>
      <c r="G17"/>
      <c r="H17"/>
      <c r="I17"/>
      <c r="J17"/>
      <c r="K17"/>
      <c r="L17"/>
    </row>
    <row r="18" spans="2:12" ht="21.75">
      <c r="B18"/>
      <c r="C18"/>
      <c r="D18"/>
      <c r="E18"/>
      <c r="F18"/>
      <c r="G18"/>
      <c r="H18"/>
      <c r="I18"/>
      <c r="J18"/>
      <c r="K18"/>
      <c r="L18"/>
    </row>
    <row r="19" spans="2:12" ht="21.75">
      <c r="B19"/>
      <c r="C19"/>
      <c r="D19"/>
      <c r="E19"/>
      <c r="F19"/>
      <c r="G19"/>
      <c r="H19"/>
      <c r="I19"/>
      <c r="J19"/>
      <c r="K19"/>
      <c r="L19"/>
    </row>
    <row r="20" spans="2:12" ht="21.75">
      <c r="B20"/>
      <c r="C20"/>
      <c r="D20"/>
      <c r="E20"/>
      <c r="F20"/>
      <c r="G20"/>
      <c r="H20"/>
      <c r="I20"/>
      <c r="J20"/>
      <c r="K20"/>
      <c r="L20"/>
    </row>
    <row r="21" spans="2:12" ht="21.75">
      <c r="B21"/>
      <c r="C21"/>
      <c r="D21"/>
      <c r="E21"/>
      <c r="F21"/>
      <c r="G21"/>
      <c r="H21"/>
      <c r="I21"/>
      <c r="J21"/>
      <c r="K21"/>
      <c r="L21"/>
    </row>
    <row r="22" spans="2:12" ht="21.75">
      <c r="B22"/>
      <c r="C22"/>
      <c r="D22"/>
      <c r="E22"/>
      <c r="F22"/>
      <c r="G22"/>
      <c r="H22"/>
      <c r="I22"/>
      <c r="J22"/>
      <c r="K22"/>
      <c r="L22"/>
    </row>
    <row r="23" spans="2:12" ht="21.75">
      <c r="B23"/>
      <c r="C23"/>
      <c r="D23"/>
      <c r="E23"/>
      <c r="F23"/>
      <c r="G23"/>
      <c r="H23"/>
      <c r="I23"/>
      <c r="J23"/>
      <c r="K23"/>
      <c r="L23"/>
    </row>
    <row r="24" spans="2:12" ht="21.75">
      <c r="B24"/>
      <c r="C24"/>
      <c r="D24"/>
      <c r="E24"/>
      <c r="F24"/>
      <c r="G24"/>
      <c r="H24"/>
      <c r="I24"/>
      <c r="J24"/>
      <c r="K24"/>
      <c r="L24"/>
    </row>
    <row r="28" spans="2:12" ht="21.75">
      <c r="B28"/>
      <c r="C28"/>
      <c r="D28"/>
      <c r="E28"/>
      <c r="F28"/>
      <c r="G28"/>
      <c r="H28"/>
      <c r="I28"/>
      <c r="J28"/>
      <c r="K28"/>
      <c r="L28"/>
    </row>
    <row r="29" spans="2:12" ht="21.75">
      <c r="B29"/>
      <c r="C29"/>
      <c r="D29"/>
      <c r="E29"/>
      <c r="F29"/>
      <c r="G29"/>
      <c r="H29"/>
      <c r="I29"/>
      <c r="J29"/>
      <c r="K29"/>
      <c r="L29"/>
    </row>
    <row r="30" spans="2:12" ht="21.75">
      <c r="B30"/>
      <c r="C30"/>
      <c r="D30"/>
      <c r="E30"/>
      <c r="F30"/>
      <c r="G30"/>
      <c r="H30"/>
      <c r="I30"/>
      <c r="J30"/>
      <c r="K30"/>
      <c r="L30"/>
    </row>
    <row r="31" spans="2:12" ht="21.75">
      <c r="B31"/>
      <c r="C31"/>
      <c r="D31"/>
      <c r="E31"/>
      <c r="F31"/>
      <c r="G31"/>
      <c r="H31"/>
      <c r="I31"/>
      <c r="J31"/>
      <c r="K31"/>
      <c r="L31"/>
    </row>
    <row r="32" spans="2:12" ht="21.75">
      <c r="B32"/>
      <c r="C32"/>
      <c r="D32"/>
      <c r="E32"/>
      <c r="F32"/>
      <c r="G32"/>
      <c r="H32"/>
      <c r="I32"/>
      <c r="J32"/>
      <c r="K32"/>
      <c r="L32"/>
    </row>
    <row r="33" spans="2:12" ht="21.75">
      <c r="B33"/>
      <c r="C33"/>
      <c r="D33"/>
      <c r="E33"/>
      <c r="F33"/>
      <c r="G33"/>
      <c r="H33"/>
      <c r="I33"/>
      <c r="J33"/>
      <c r="K33"/>
      <c r="L33"/>
    </row>
    <row r="34" spans="2:12" ht="21.75">
      <c r="B34"/>
      <c r="C34"/>
      <c r="D34"/>
      <c r="E34"/>
      <c r="F34"/>
      <c r="G34"/>
      <c r="H34"/>
      <c r="I34"/>
      <c r="J34"/>
      <c r="K34"/>
      <c r="L34"/>
    </row>
  </sheetData>
  <mergeCells count="11">
    <mergeCell ref="B3:M3"/>
    <mergeCell ref="H4:H5"/>
    <mergeCell ref="B1:L1"/>
    <mergeCell ref="B2:L2"/>
    <mergeCell ref="B4:B5"/>
    <mergeCell ref="C4:C5"/>
    <mergeCell ref="D4:D5"/>
    <mergeCell ref="E4:E5"/>
    <mergeCell ref="F4:F5"/>
    <mergeCell ref="G4:G5"/>
    <mergeCell ref="I4:M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M32"/>
  <sheetViews>
    <sheetView showGridLines="0" workbookViewId="0" topLeftCell="A1">
      <selection activeCell="K27" sqref="K27"/>
    </sheetView>
  </sheetViews>
  <sheetFormatPr defaultColWidth="9.140625" defaultRowHeight="21.75"/>
  <cols>
    <col min="1" max="1" width="0.85546875" style="6" customWidth="1"/>
    <col min="2" max="2" width="14.00390625" style="6" customWidth="1"/>
    <col min="3" max="3" width="7.57421875" style="6" hidden="1" customWidth="1"/>
    <col min="4" max="5" width="7.57421875" style="6" customWidth="1"/>
    <col min="6" max="8" width="8.8515625" style="6" customWidth="1"/>
    <col min="9" max="12" width="7.7109375" style="6" customWidth="1"/>
    <col min="13" max="16384" width="9.140625" style="6" customWidth="1"/>
  </cols>
  <sheetData>
    <row r="1" spans="2:12" ht="23.25">
      <c r="B1" s="202" t="s">
        <v>56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2" ht="29.25">
      <c r="B2" s="201" t="s">
        <v>164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2:13" ht="21.75">
      <c r="B3" s="200" t="s">
        <v>46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:13" ht="21.75">
      <c r="B4" s="203" t="s">
        <v>13</v>
      </c>
      <c r="C4" s="236">
        <v>2543</v>
      </c>
      <c r="D4" s="213">
        <v>2549</v>
      </c>
      <c r="E4" s="213">
        <v>2550</v>
      </c>
      <c r="F4" s="213">
        <v>2554</v>
      </c>
      <c r="G4" s="213">
        <v>2559</v>
      </c>
      <c r="H4" s="213">
        <v>2564</v>
      </c>
      <c r="I4" s="206" t="s">
        <v>127</v>
      </c>
      <c r="J4" s="206"/>
      <c r="K4" s="206"/>
      <c r="L4" s="206"/>
      <c r="M4" s="207"/>
    </row>
    <row r="5" spans="2:13" ht="21.75">
      <c r="B5" s="235"/>
      <c r="C5" s="237"/>
      <c r="D5" s="219"/>
      <c r="E5" s="219"/>
      <c r="F5" s="219"/>
      <c r="G5" s="219"/>
      <c r="H5" s="219"/>
      <c r="I5" s="159">
        <v>2550</v>
      </c>
      <c r="J5" s="159" t="s">
        <v>2</v>
      </c>
      <c r="K5" s="159" t="s">
        <v>3</v>
      </c>
      <c r="L5" s="160" t="s">
        <v>119</v>
      </c>
      <c r="M5" s="159" t="s">
        <v>120</v>
      </c>
    </row>
    <row r="6" spans="2:13" s="7" customFormat="1" ht="21">
      <c r="B6" s="128" t="s">
        <v>41</v>
      </c>
      <c r="C6" s="68">
        <f>SUM(C7:C17)</f>
        <v>58095.846575342475</v>
      </c>
      <c r="D6" s="68">
        <f>D7+D12</f>
        <v>128048</v>
      </c>
      <c r="E6" s="68">
        <f>E7+E12</f>
        <v>137800</v>
      </c>
      <c r="F6" s="68">
        <f>F7+F12</f>
        <v>92352.82894719634</v>
      </c>
      <c r="G6" s="68">
        <f>G7+G12</f>
        <v>56014.82226767096</v>
      </c>
      <c r="H6" s="68">
        <f>H7+H12</f>
        <v>33974.707103696375</v>
      </c>
      <c r="I6" s="161">
        <f>((E6/D6)-1)*100</f>
        <v>7.615894039735105</v>
      </c>
      <c r="J6" s="161">
        <f>(((F6/D6)^(1/5))-1)*100</f>
        <v>-6.3267732138533646</v>
      </c>
      <c r="K6" s="161">
        <f>(((G6/F6)^(1/5))-1)*100</f>
        <v>-9.51625819640405</v>
      </c>
      <c r="L6" s="162">
        <f>(((H6/G6)^(1/5))-1)*100</f>
        <v>-9.51625819640405</v>
      </c>
      <c r="M6" s="161">
        <f>(((H6/D6)^(1/15))-1)*100</f>
        <v>-8.465349399314903</v>
      </c>
    </row>
    <row r="7" spans="2:13" ht="21.75">
      <c r="B7" s="158" t="s">
        <v>165</v>
      </c>
      <c r="C7" s="39">
        <v>23810.501369863017</v>
      </c>
      <c r="D7" s="39">
        <v>107519</v>
      </c>
      <c r="E7" s="39">
        <v>116000</v>
      </c>
      <c r="F7" s="39">
        <v>78598.15229548624</v>
      </c>
      <c r="G7" s="39">
        <v>47672.18916397529</v>
      </c>
      <c r="H7" s="39">
        <v>28914.64434357138</v>
      </c>
      <c r="I7" s="47">
        <f aca="true" t="shared" si="0" ref="I7:I18">((E7/D7)-1)*100</f>
        <v>7.887908183669867</v>
      </c>
      <c r="J7" s="47">
        <f aca="true" t="shared" si="1" ref="J7:J18">(((F7/D7)^(1/5))-1)*100</f>
        <v>-6.07408727051536</v>
      </c>
      <c r="K7" s="47">
        <f aca="true" t="shared" si="2" ref="K7:K18">(((G7/F7)^(1/5))-1)*100</f>
        <v>-9.51625819640405</v>
      </c>
      <c r="L7" s="48">
        <f aca="true" t="shared" si="3" ref="L7:L18">(((H7/G7)^(1/5))-1)*100</f>
        <v>-9.51625819640405</v>
      </c>
      <c r="M7" s="47">
        <f aca="true" t="shared" si="4" ref="M7:M18">(((H7/D7)^(1/15))-1)*100</f>
        <v>-8.383117602859558</v>
      </c>
    </row>
    <row r="8" spans="2:13" ht="21.75" hidden="1">
      <c r="B8" s="158" t="s">
        <v>166</v>
      </c>
      <c r="C8" s="39">
        <v>880.5808219178082</v>
      </c>
      <c r="D8" s="39">
        <v>20529</v>
      </c>
      <c r="E8" s="39">
        <v>21800</v>
      </c>
      <c r="F8" s="39">
        <v>13754.676651710093</v>
      </c>
      <c r="G8" s="39">
        <v>8342.633103695676</v>
      </c>
      <c r="H8" s="39">
        <v>5060.062760124993</v>
      </c>
      <c r="I8" s="47">
        <f t="shared" si="0"/>
        <v>6.191241658142133</v>
      </c>
      <c r="J8" s="47">
        <f t="shared" si="1"/>
        <v>-7.696850888714291</v>
      </c>
      <c r="K8" s="47">
        <f t="shared" si="2"/>
        <v>-9.51625819640405</v>
      </c>
      <c r="L8" s="48">
        <f t="shared" si="3"/>
        <v>-9.51625819640405</v>
      </c>
      <c r="M8" s="47">
        <f t="shared" si="4"/>
        <v>-8.913809156943497</v>
      </c>
    </row>
    <row r="9" spans="2:13" ht="21.75" hidden="1">
      <c r="B9" s="158" t="s">
        <v>167</v>
      </c>
      <c r="C9" s="39"/>
      <c r="D9" s="39">
        <v>107519</v>
      </c>
      <c r="E9" s="39">
        <v>116000</v>
      </c>
      <c r="F9" s="39">
        <v>78598.15229548624</v>
      </c>
      <c r="G9" s="39">
        <v>47672.18916397529</v>
      </c>
      <c r="H9" s="39">
        <v>28914.64434357138</v>
      </c>
      <c r="I9" s="47">
        <f t="shared" si="0"/>
        <v>7.887908183669867</v>
      </c>
      <c r="J9" s="47">
        <f t="shared" si="1"/>
        <v>-6.07408727051536</v>
      </c>
      <c r="K9" s="47">
        <f t="shared" si="2"/>
        <v>-9.51625819640405</v>
      </c>
      <c r="L9" s="48">
        <f t="shared" si="3"/>
        <v>-9.51625819640405</v>
      </c>
      <c r="M9" s="47">
        <f t="shared" si="4"/>
        <v>-8.383117602859558</v>
      </c>
    </row>
    <row r="10" spans="2:13" ht="21.75" hidden="1">
      <c r="B10" s="158" t="s">
        <v>168</v>
      </c>
      <c r="C10" s="39"/>
      <c r="D10" s="39">
        <v>20529</v>
      </c>
      <c r="E10" s="39">
        <v>21800</v>
      </c>
      <c r="F10" s="39">
        <v>13754.676651710093</v>
      </c>
      <c r="G10" s="39">
        <v>8342.633103695676</v>
      </c>
      <c r="H10" s="39">
        <v>5060.062760124993</v>
      </c>
      <c r="I10" s="47">
        <f t="shared" si="0"/>
        <v>6.191241658142133</v>
      </c>
      <c r="J10" s="47">
        <f t="shared" si="1"/>
        <v>-7.696850888714291</v>
      </c>
      <c r="K10" s="47">
        <f t="shared" si="2"/>
        <v>-9.51625819640405</v>
      </c>
      <c r="L10" s="48">
        <f t="shared" si="3"/>
        <v>-9.51625819640405</v>
      </c>
      <c r="M10" s="47">
        <f t="shared" si="4"/>
        <v>-8.913809156943497</v>
      </c>
    </row>
    <row r="11" spans="2:13" ht="21.75" hidden="1">
      <c r="B11" s="158" t="s">
        <v>169</v>
      </c>
      <c r="C11" s="39"/>
      <c r="D11" s="39">
        <v>107519</v>
      </c>
      <c r="E11" s="39">
        <v>116000</v>
      </c>
      <c r="F11" s="39">
        <v>78598.15229548624</v>
      </c>
      <c r="G11" s="39">
        <v>47672.18916397529</v>
      </c>
      <c r="H11" s="39">
        <v>28914.64434357138</v>
      </c>
      <c r="I11" s="47">
        <f t="shared" si="0"/>
        <v>7.887908183669867</v>
      </c>
      <c r="J11" s="47">
        <f t="shared" si="1"/>
        <v>-6.07408727051536</v>
      </c>
      <c r="K11" s="47">
        <f t="shared" si="2"/>
        <v>-9.51625819640405</v>
      </c>
      <c r="L11" s="48">
        <f t="shared" si="3"/>
        <v>-9.51625819640405</v>
      </c>
      <c r="M11" s="47">
        <f t="shared" si="4"/>
        <v>-8.383117602859558</v>
      </c>
    </row>
    <row r="12" spans="2:13" ht="21.75">
      <c r="B12" s="158" t="s">
        <v>173</v>
      </c>
      <c r="C12" s="39"/>
      <c r="D12" s="39">
        <v>20529</v>
      </c>
      <c r="E12" s="39">
        <v>21800</v>
      </c>
      <c r="F12" s="39">
        <v>13754.676651710093</v>
      </c>
      <c r="G12" s="39">
        <v>8342.633103695676</v>
      </c>
      <c r="H12" s="39">
        <v>5060.062760124993</v>
      </c>
      <c r="I12" s="47">
        <f t="shared" si="0"/>
        <v>6.191241658142133</v>
      </c>
      <c r="J12" s="47">
        <f t="shared" si="1"/>
        <v>-7.696850888714291</v>
      </c>
      <c r="K12" s="47">
        <f t="shared" si="2"/>
        <v>-9.51625819640405</v>
      </c>
      <c r="L12" s="48">
        <f t="shared" si="3"/>
        <v>-9.51625819640405</v>
      </c>
      <c r="M12" s="47">
        <f t="shared" si="4"/>
        <v>-8.913809156943497</v>
      </c>
    </row>
    <row r="13" spans="2:13" ht="21.75" hidden="1">
      <c r="B13" s="158" t="s">
        <v>170</v>
      </c>
      <c r="C13" s="39"/>
      <c r="D13" s="39">
        <v>104</v>
      </c>
      <c r="E13" s="39">
        <v>100</v>
      </c>
      <c r="F13" s="39">
        <v>100</v>
      </c>
      <c r="G13" s="39">
        <v>100</v>
      </c>
      <c r="H13" s="39">
        <v>100</v>
      </c>
      <c r="I13" s="47">
        <f t="shared" si="0"/>
        <v>-3.8461538461538436</v>
      </c>
      <c r="J13" s="47">
        <f t="shared" si="1"/>
        <v>-0.7813457628780496</v>
      </c>
      <c r="K13" s="47">
        <f t="shared" si="2"/>
        <v>0</v>
      </c>
      <c r="L13" s="48">
        <f t="shared" si="3"/>
        <v>0</v>
      </c>
      <c r="M13" s="47">
        <f t="shared" si="4"/>
        <v>-0.261129882242106</v>
      </c>
    </row>
    <row r="14" spans="2:13" ht="21.75" hidden="1">
      <c r="B14" s="158" t="s">
        <v>171</v>
      </c>
      <c r="C14" s="39"/>
      <c r="D14" s="39">
        <v>575</v>
      </c>
      <c r="E14" s="39">
        <v>500</v>
      </c>
      <c r="F14" s="39">
        <v>500</v>
      </c>
      <c r="G14" s="39">
        <v>500</v>
      </c>
      <c r="H14" s="39">
        <v>500</v>
      </c>
      <c r="I14" s="47">
        <f t="shared" si="0"/>
        <v>-13.043478260869568</v>
      </c>
      <c r="J14" s="47">
        <f t="shared" si="1"/>
        <v>-2.756533520359794</v>
      </c>
      <c r="K14" s="47">
        <f t="shared" si="2"/>
        <v>0</v>
      </c>
      <c r="L14" s="48">
        <f t="shared" si="3"/>
        <v>0</v>
      </c>
      <c r="M14" s="47">
        <f t="shared" si="4"/>
        <v>-0.927418977090988</v>
      </c>
    </row>
    <row r="15" spans="2:13" ht="21.75" hidden="1">
      <c r="B15" s="158" t="s">
        <v>166</v>
      </c>
      <c r="C15" s="39">
        <v>7474.1123287671235</v>
      </c>
      <c r="D15" s="39">
        <v>18765</v>
      </c>
      <c r="E15" s="39">
        <v>20000</v>
      </c>
      <c r="F15" s="39">
        <v>15000</v>
      </c>
      <c r="G15" s="39">
        <v>15000</v>
      </c>
      <c r="H15" s="39">
        <v>15000</v>
      </c>
      <c r="I15" s="47">
        <f t="shared" si="0"/>
        <v>6.581401545430321</v>
      </c>
      <c r="J15" s="47">
        <f t="shared" si="1"/>
        <v>-4.380044320511933</v>
      </c>
      <c r="K15" s="47">
        <f t="shared" si="2"/>
        <v>0</v>
      </c>
      <c r="L15" s="48">
        <f t="shared" si="3"/>
        <v>0</v>
      </c>
      <c r="M15" s="47">
        <f t="shared" si="4"/>
        <v>-1.4818655600022823</v>
      </c>
    </row>
    <row r="16" spans="2:13" ht="21.75" hidden="1">
      <c r="B16" s="158" t="s">
        <v>172</v>
      </c>
      <c r="C16" s="39">
        <v>24421.183561643837</v>
      </c>
      <c r="D16" s="39">
        <v>1085</v>
      </c>
      <c r="E16" s="39">
        <v>1200</v>
      </c>
      <c r="F16" s="39">
        <v>1200</v>
      </c>
      <c r="G16" s="39">
        <v>1200</v>
      </c>
      <c r="H16" s="39">
        <v>1200</v>
      </c>
      <c r="I16" s="47">
        <f t="shared" si="0"/>
        <v>10.599078341013835</v>
      </c>
      <c r="J16" s="47">
        <f t="shared" si="1"/>
        <v>2.0352661349059886</v>
      </c>
      <c r="K16" s="47">
        <f t="shared" si="2"/>
        <v>0</v>
      </c>
      <c r="L16" s="48">
        <f t="shared" si="3"/>
        <v>0</v>
      </c>
      <c r="M16" s="47">
        <f t="shared" si="4"/>
        <v>0.6738708258685833</v>
      </c>
    </row>
    <row r="17" spans="2:13" s="93" customFormat="1" ht="21">
      <c r="B17" s="115" t="s">
        <v>72</v>
      </c>
      <c r="C17" s="52">
        <v>1509.468493150685</v>
      </c>
      <c r="D17" s="52">
        <v>788349.959541696</v>
      </c>
      <c r="E17" s="52">
        <v>746910.3462697319</v>
      </c>
      <c r="F17" s="52">
        <v>927248.0080344634</v>
      </c>
      <c r="G17" s="52">
        <v>1226500.7952189974</v>
      </c>
      <c r="H17" s="52">
        <v>1355438.3194872711</v>
      </c>
      <c r="I17" s="47">
        <f t="shared" si="0"/>
        <v>-5.256499701738415</v>
      </c>
      <c r="J17" s="47">
        <f t="shared" si="1"/>
        <v>3.298822697969239</v>
      </c>
      <c r="K17" s="47">
        <f t="shared" si="2"/>
        <v>5.75341121700399</v>
      </c>
      <c r="L17" s="48">
        <f t="shared" si="3"/>
        <v>2.0193107434690827</v>
      </c>
      <c r="M17" s="47">
        <f t="shared" si="4"/>
        <v>3.678979534065774</v>
      </c>
    </row>
    <row r="18" spans="2:13" s="7" customFormat="1" ht="21">
      <c r="B18" s="35" t="s">
        <v>8</v>
      </c>
      <c r="C18" s="40" t="e">
        <f>#REF!+C6</f>
        <v>#REF!</v>
      </c>
      <c r="D18" s="40">
        <f>D6+D17</f>
        <v>916397.959541696</v>
      </c>
      <c r="E18" s="40">
        <f>E6+E17</f>
        <v>884710.3462697319</v>
      </c>
      <c r="F18" s="40">
        <f>F6+F17</f>
        <v>1019600.8369816598</v>
      </c>
      <c r="G18" s="40">
        <f>G6+G17</f>
        <v>1282515.6174866683</v>
      </c>
      <c r="H18" s="40">
        <f>H6+H17</f>
        <v>1389413.0265909676</v>
      </c>
      <c r="I18" s="56">
        <f t="shared" si="0"/>
        <v>-3.4578441540628835</v>
      </c>
      <c r="J18" s="56">
        <f t="shared" si="1"/>
        <v>2.1572548084477727</v>
      </c>
      <c r="K18" s="56">
        <f t="shared" si="2"/>
        <v>4.695133688765063</v>
      </c>
      <c r="L18" s="57">
        <f t="shared" si="3"/>
        <v>1.614045215534099</v>
      </c>
      <c r="M18" s="56">
        <f t="shared" si="4"/>
        <v>2.813422611721328</v>
      </c>
    </row>
    <row r="19" ht="21.75" customHeight="1"/>
    <row r="21" spans="2:8" ht="21.75">
      <c r="B21"/>
      <c r="C21"/>
      <c r="D21"/>
      <c r="E21"/>
      <c r="F21"/>
      <c r="G21"/>
      <c r="H21"/>
    </row>
    <row r="22" spans="2:8" ht="21.75">
      <c r="B22"/>
      <c r="C22"/>
      <c r="D22"/>
      <c r="E22"/>
      <c r="F22"/>
      <c r="G22"/>
      <c r="H22"/>
    </row>
    <row r="23" spans="2:8" ht="21.75">
      <c r="B23"/>
      <c r="C23"/>
      <c r="D23"/>
      <c r="E23"/>
      <c r="F23"/>
      <c r="G23"/>
      <c r="H23"/>
    </row>
    <row r="24" spans="2:8" ht="21.75">
      <c r="B24"/>
      <c r="C24"/>
      <c r="D24"/>
      <c r="E24"/>
      <c r="F24"/>
      <c r="G24"/>
      <c r="H24"/>
    </row>
    <row r="25" spans="2:8" ht="21.75">
      <c r="B25"/>
      <c r="C25"/>
      <c r="D25"/>
      <c r="E25"/>
      <c r="F25"/>
      <c r="G25"/>
      <c r="H25"/>
    </row>
    <row r="26" spans="2:8" ht="21.75">
      <c r="B26"/>
      <c r="C26"/>
      <c r="D26"/>
      <c r="E26"/>
      <c r="F26"/>
      <c r="G26"/>
      <c r="H26"/>
    </row>
    <row r="27" spans="2:8" ht="21.75">
      <c r="B27"/>
      <c r="C27"/>
      <c r="D27"/>
      <c r="E27"/>
      <c r="F27"/>
      <c r="G27"/>
      <c r="H27"/>
    </row>
    <row r="28" spans="2:8" ht="21.75">
      <c r="B28"/>
      <c r="C28"/>
      <c r="D28"/>
      <c r="E28"/>
      <c r="F28"/>
      <c r="G28"/>
      <c r="H28"/>
    </row>
    <row r="29" spans="2:8" ht="21.75">
      <c r="B29"/>
      <c r="C29"/>
      <c r="D29"/>
      <c r="E29"/>
      <c r="F29"/>
      <c r="G29"/>
      <c r="H29"/>
    </row>
    <row r="30" spans="2:8" ht="21.75">
      <c r="B30"/>
      <c r="C30"/>
      <c r="D30"/>
      <c r="E30"/>
      <c r="F30"/>
      <c r="G30"/>
      <c r="H30"/>
    </row>
    <row r="31" spans="2:8" ht="21.75">
      <c r="B31"/>
      <c r="C31"/>
      <c r="D31"/>
      <c r="E31"/>
      <c r="F31"/>
      <c r="G31"/>
      <c r="H31"/>
    </row>
    <row r="32" spans="2:8" ht="21.75">
      <c r="B32"/>
      <c r="C32"/>
      <c r="D32"/>
      <c r="E32"/>
      <c r="F32"/>
      <c r="G32"/>
      <c r="H32"/>
    </row>
  </sheetData>
  <mergeCells count="11">
    <mergeCell ref="B1:L1"/>
    <mergeCell ref="B4:B5"/>
    <mergeCell ref="B2:L2"/>
    <mergeCell ref="C4:C5"/>
    <mergeCell ref="D4:D5"/>
    <mergeCell ref="E4:E5"/>
    <mergeCell ref="F4:F5"/>
    <mergeCell ref="G4:G5"/>
    <mergeCell ref="I4:M4"/>
    <mergeCell ref="B3:M3"/>
    <mergeCell ref="H4:H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M36"/>
  <sheetViews>
    <sheetView showGridLines="0" workbookViewId="0" topLeftCell="A1">
      <selection activeCell="H42" sqref="H42"/>
    </sheetView>
  </sheetViews>
  <sheetFormatPr defaultColWidth="9.140625" defaultRowHeight="21.75"/>
  <cols>
    <col min="1" max="1" width="0.85546875" style="12" customWidth="1"/>
    <col min="2" max="2" width="28.7109375" style="12" customWidth="1"/>
    <col min="3" max="3" width="7.7109375" style="12" hidden="1" customWidth="1"/>
    <col min="4" max="12" width="7.7109375" style="12" customWidth="1"/>
    <col min="13" max="16384" width="9.140625" style="12" customWidth="1"/>
  </cols>
  <sheetData>
    <row r="1" spans="2:12" ht="23.25">
      <c r="B1" s="202" t="s">
        <v>57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3" ht="29.25">
      <c r="B2" s="208" t="s">
        <v>213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2:13" ht="21.75">
      <c r="B3" s="196" t="s">
        <v>117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2:13" ht="21.75">
      <c r="B4" s="240" t="s">
        <v>13</v>
      </c>
      <c r="C4" s="242">
        <v>2543</v>
      </c>
      <c r="D4" s="213">
        <v>2549</v>
      </c>
      <c r="E4" s="213">
        <v>2550</v>
      </c>
      <c r="F4" s="213">
        <v>2554</v>
      </c>
      <c r="G4" s="213">
        <v>2559</v>
      </c>
      <c r="H4" s="213">
        <v>2564</v>
      </c>
      <c r="I4" s="206" t="s">
        <v>127</v>
      </c>
      <c r="J4" s="206"/>
      <c r="K4" s="206"/>
      <c r="L4" s="206"/>
      <c r="M4" s="207"/>
    </row>
    <row r="5" spans="2:13" ht="21.75">
      <c r="B5" s="241"/>
      <c r="C5" s="243"/>
      <c r="D5" s="219"/>
      <c r="E5" s="219"/>
      <c r="F5" s="219"/>
      <c r="G5" s="219"/>
      <c r="H5" s="219"/>
      <c r="I5" s="58">
        <v>2550</v>
      </c>
      <c r="J5" s="58" t="s">
        <v>2</v>
      </c>
      <c r="K5" s="58" t="s">
        <v>3</v>
      </c>
      <c r="L5" s="74" t="s">
        <v>119</v>
      </c>
      <c r="M5" s="91" t="s">
        <v>120</v>
      </c>
    </row>
    <row r="6" spans="2:13" s="49" customFormat="1" ht="21">
      <c r="B6" s="44" t="s">
        <v>41</v>
      </c>
      <c r="C6" s="171"/>
      <c r="D6" s="112">
        <f>D7+D8</f>
        <v>2387</v>
      </c>
      <c r="E6" s="112">
        <f>E7+E8</f>
        <v>2427</v>
      </c>
      <c r="F6" s="112">
        <f>F7+F8</f>
        <v>3867</v>
      </c>
      <c r="G6" s="112">
        <f>G7+G8</f>
        <v>3617</v>
      </c>
      <c r="H6" s="112">
        <f>H7+H8</f>
        <v>3595</v>
      </c>
      <c r="I6" s="161">
        <f>((E6/D6)-1)*100</f>
        <v>1.675743611227487</v>
      </c>
      <c r="J6" s="161">
        <f>(((F6/D6)^(1/5))-1)*100</f>
        <v>10.129673229899772</v>
      </c>
      <c r="K6" s="161">
        <f>(((G6/F6)^(1/5))-1)*100</f>
        <v>-1.3277872818921677</v>
      </c>
      <c r="L6" s="161">
        <f>(((H6/G6)^(1/5))-1)*100</f>
        <v>-0.12194482273854002</v>
      </c>
      <c r="M6" s="161">
        <f>(((H6/D6)^(1/15))-1)*100</f>
        <v>2.767651451999198</v>
      </c>
    </row>
    <row r="7" spans="2:13" s="13" customFormat="1" ht="21.75">
      <c r="B7" s="109" t="s">
        <v>179</v>
      </c>
      <c r="C7" s="168">
        <f>SUM(C8:C13)</f>
        <v>1714.6229508196723</v>
      </c>
      <c r="D7" s="170">
        <v>2260</v>
      </c>
      <c r="E7" s="170">
        <v>2208</v>
      </c>
      <c r="F7" s="170">
        <v>2138</v>
      </c>
      <c r="G7" s="170">
        <v>1800</v>
      </c>
      <c r="H7" s="170">
        <v>1917</v>
      </c>
      <c r="I7" s="42">
        <f aca="true" t="shared" si="0" ref="I7:I15">((E7/D7)-1)*100</f>
        <v>-2.3008849557522137</v>
      </c>
      <c r="J7" s="42">
        <f aca="true" t="shared" si="1" ref="J7:J15">(((F7/D7)^(1/5))-1)*100</f>
        <v>-1.1037435687771158</v>
      </c>
      <c r="K7" s="42">
        <f aca="true" t="shared" si="2" ref="K7:K15">(((G7/F7)^(1/5))-1)*100</f>
        <v>-3.3831306960571683</v>
      </c>
      <c r="L7" s="42">
        <f aca="true" t="shared" si="3" ref="L7:L15">(((H7/G7)^(1/5))-1)*100</f>
        <v>1.2674610386102403</v>
      </c>
      <c r="M7" s="42">
        <f aca="true" t="shared" si="4" ref="M7:M15">(((H7/D7)^(1/15))-1)*100</f>
        <v>-1.0913566776802552</v>
      </c>
    </row>
    <row r="8" spans="2:13" ht="21.75">
      <c r="B8" s="109" t="s">
        <v>180</v>
      </c>
      <c r="C8" s="169">
        <v>71.24863387978142</v>
      </c>
      <c r="D8" s="39">
        <v>127</v>
      </c>
      <c r="E8" s="39">
        <v>219</v>
      </c>
      <c r="F8" s="39">
        <v>1729</v>
      </c>
      <c r="G8" s="39">
        <v>1817</v>
      </c>
      <c r="H8" s="39">
        <v>1678</v>
      </c>
      <c r="I8" s="42">
        <f t="shared" si="0"/>
        <v>72.44094488188976</v>
      </c>
      <c r="J8" s="42">
        <f t="shared" si="1"/>
        <v>68.57697422918818</v>
      </c>
      <c r="K8" s="42">
        <f t="shared" si="2"/>
        <v>0.9978169782225654</v>
      </c>
      <c r="L8" s="42">
        <f t="shared" si="3"/>
        <v>-1.5790832846420133</v>
      </c>
      <c r="M8" s="42">
        <f t="shared" si="4"/>
        <v>18.77705390906881</v>
      </c>
    </row>
    <row r="9" spans="2:13" s="49" customFormat="1" ht="21">
      <c r="B9" s="115" t="s">
        <v>14</v>
      </c>
      <c r="C9" s="172"/>
      <c r="D9" s="52">
        <f>D10+D11+D12+D13</f>
        <v>869</v>
      </c>
      <c r="E9" s="52">
        <f>E10+E11+E12+E13</f>
        <v>932</v>
      </c>
      <c r="F9" s="52">
        <f>F10+F11+F12+F13</f>
        <v>1030</v>
      </c>
      <c r="G9" s="52">
        <f>G10+G11+G12+G13</f>
        <v>2721</v>
      </c>
      <c r="H9" s="52">
        <f>H10+H11+H12+H13</f>
        <v>3847</v>
      </c>
      <c r="I9" s="47">
        <f t="shared" si="0"/>
        <v>7.249712313003442</v>
      </c>
      <c r="J9" s="47">
        <f t="shared" si="1"/>
        <v>3.457859704187838</v>
      </c>
      <c r="K9" s="47">
        <f t="shared" si="2"/>
        <v>21.44461527556858</v>
      </c>
      <c r="L9" s="47">
        <f t="shared" si="3"/>
        <v>7.171356786896688</v>
      </c>
      <c r="M9" s="47">
        <f t="shared" si="4"/>
        <v>10.426547470495562</v>
      </c>
    </row>
    <row r="10" spans="2:13" ht="21.75">
      <c r="B10" s="109" t="s">
        <v>181</v>
      </c>
      <c r="C10" s="169">
        <v>58.89890710382514</v>
      </c>
      <c r="D10" s="39">
        <v>869</v>
      </c>
      <c r="E10" s="39">
        <v>932</v>
      </c>
      <c r="F10" s="39">
        <v>946</v>
      </c>
      <c r="G10" s="39">
        <v>860</v>
      </c>
      <c r="H10" s="39">
        <v>812</v>
      </c>
      <c r="I10" s="42">
        <f t="shared" si="0"/>
        <v>7.249712313003442</v>
      </c>
      <c r="J10" s="42">
        <f t="shared" si="1"/>
        <v>1.7124866474496514</v>
      </c>
      <c r="K10" s="42">
        <f t="shared" si="2"/>
        <v>-1.8881504273735694</v>
      </c>
      <c r="L10" s="42">
        <f t="shared" si="3"/>
        <v>-1.1420692869857585</v>
      </c>
      <c r="M10" s="42">
        <f t="shared" si="4"/>
        <v>-0.4512639646238825</v>
      </c>
    </row>
    <row r="11" spans="2:13" ht="21.75">
      <c r="B11" s="109" t="s">
        <v>182</v>
      </c>
      <c r="C11" s="169">
        <v>882.5765027322404</v>
      </c>
      <c r="D11" s="39"/>
      <c r="E11" s="39"/>
      <c r="F11" s="39"/>
      <c r="G11" s="39">
        <v>587</v>
      </c>
      <c r="H11" s="39">
        <v>587</v>
      </c>
      <c r="I11" s="42">
        <v>0</v>
      </c>
      <c r="J11" s="42">
        <v>0</v>
      </c>
      <c r="K11" s="42">
        <v>0</v>
      </c>
      <c r="L11" s="42">
        <f t="shared" si="3"/>
        <v>0</v>
      </c>
      <c r="M11" s="42">
        <v>0</v>
      </c>
    </row>
    <row r="12" spans="2:13" ht="21.75">
      <c r="B12" s="109" t="s">
        <v>183</v>
      </c>
      <c r="C12" s="169">
        <v>548.0327868852459</v>
      </c>
      <c r="D12" s="39"/>
      <c r="E12" s="39"/>
      <c r="F12" s="39">
        <v>84</v>
      </c>
      <c r="G12" s="39">
        <v>1274</v>
      </c>
      <c r="H12" s="39">
        <v>1418</v>
      </c>
      <c r="I12" s="42">
        <v>0</v>
      </c>
      <c r="J12" s="42">
        <v>0</v>
      </c>
      <c r="K12" s="42">
        <f t="shared" si="2"/>
        <v>72.25745575320077</v>
      </c>
      <c r="L12" s="42">
        <f t="shared" si="3"/>
        <v>2.16481679979601</v>
      </c>
      <c r="M12" s="42">
        <v>0</v>
      </c>
    </row>
    <row r="13" spans="2:13" ht="21.75">
      <c r="B13" s="109" t="s">
        <v>184</v>
      </c>
      <c r="C13" s="169">
        <v>153.86612021857923</v>
      </c>
      <c r="D13" s="39"/>
      <c r="E13" s="39"/>
      <c r="F13" s="39"/>
      <c r="G13" s="39"/>
      <c r="H13" s="39">
        <v>1030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</row>
    <row r="14" spans="2:13" ht="21.75" hidden="1">
      <c r="B14" s="30" t="s">
        <v>74</v>
      </c>
      <c r="C14" s="24"/>
      <c r="D14" s="62"/>
      <c r="E14" s="62"/>
      <c r="F14" s="62"/>
      <c r="G14" s="62"/>
      <c r="H14" s="62"/>
      <c r="I14" s="42" t="e">
        <f t="shared" si="0"/>
        <v>#DIV/0!</v>
      </c>
      <c r="J14" s="42" t="e">
        <f t="shared" si="1"/>
        <v>#DIV/0!</v>
      </c>
      <c r="K14" s="42" t="e">
        <f t="shared" si="2"/>
        <v>#DIV/0!</v>
      </c>
      <c r="L14" s="42" t="e">
        <f t="shared" si="3"/>
        <v>#DIV/0!</v>
      </c>
      <c r="M14" s="147" t="e">
        <f t="shared" si="4"/>
        <v>#DIV/0!</v>
      </c>
    </row>
    <row r="15" spans="2:13" s="49" customFormat="1" ht="21">
      <c r="B15" s="53" t="s">
        <v>8</v>
      </c>
      <c r="C15" s="54" t="e">
        <f>#REF!+C7</f>
        <v>#REF!</v>
      </c>
      <c r="D15" s="55">
        <f>D6+D9</f>
        <v>3256</v>
      </c>
      <c r="E15" s="55">
        <f>E6+E9</f>
        <v>3359</v>
      </c>
      <c r="F15" s="55">
        <f>F6+F9</f>
        <v>4897</v>
      </c>
      <c r="G15" s="55">
        <f>G6+G9</f>
        <v>6338</v>
      </c>
      <c r="H15" s="55">
        <f>H6+H9</f>
        <v>7442</v>
      </c>
      <c r="I15" s="56">
        <f t="shared" si="0"/>
        <v>3.163390663390664</v>
      </c>
      <c r="J15" s="56">
        <f t="shared" si="1"/>
        <v>8.504847662996617</v>
      </c>
      <c r="K15" s="56">
        <f t="shared" si="2"/>
        <v>5.294194397992524</v>
      </c>
      <c r="L15" s="56">
        <f t="shared" si="3"/>
        <v>3.2636534310749754</v>
      </c>
      <c r="M15" s="56">
        <f t="shared" si="4"/>
        <v>5.665614890330972</v>
      </c>
    </row>
    <row r="16" ht="21.75">
      <c r="B16" s="6"/>
    </row>
    <row r="17" ht="21.75">
      <c r="H17" s="16"/>
    </row>
    <row r="18" spans="2:9" ht="21.75">
      <c r="B18"/>
      <c r="C18"/>
      <c r="D18"/>
      <c r="E18"/>
      <c r="F18"/>
      <c r="G18"/>
      <c r="H18"/>
      <c r="I18"/>
    </row>
    <row r="19" spans="2:9" ht="21.75">
      <c r="B19"/>
      <c r="C19"/>
      <c r="D19"/>
      <c r="E19"/>
      <c r="F19"/>
      <c r="G19"/>
      <c r="H19"/>
      <c r="I19"/>
    </row>
    <row r="20" spans="2:9" ht="21.75">
      <c r="B20"/>
      <c r="C20"/>
      <c r="D20"/>
      <c r="E20"/>
      <c r="F20"/>
      <c r="G20"/>
      <c r="H20"/>
      <c r="I20"/>
    </row>
    <row r="21" spans="2:9" ht="21.75">
      <c r="B21"/>
      <c r="C21"/>
      <c r="D21"/>
      <c r="E21"/>
      <c r="F21"/>
      <c r="G21"/>
      <c r="H21"/>
      <c r="I21"/>
    </row>
    <row r="22" spans="2:9" ht="21.75">
      <c r="B22"/>
      <c r="C22"/>
      <c r="D22"/>
      <c r="E22"/>
      <c r="F22"/>
      <c r="G22"/>
      <c r="H22"/>
      <c r="I22"/>
    </row>
    <row r="23" spans="2:9" ht="21.75">
      <c r="B23"/>
      <c r="C23"/>
      <c r="D23"/>
      <c r="E23"/>
      <c r="F23"/>
      <c r="G23"/>
      <c r="H23"/>
      <c r="I23"/>
    </row>
    <row r="24" spans="2:9" ht="21.75">
      <c r="B24"/>
      <c r="C24"/>
      <c r="D24"/>
      <c r="E24"/>
      <c r="F24"/>
      <c r="G24"/>
      <c r="H24"/>
      <c r="I24"/>
    </row>
    <row r="25" spans="2:9" ht="21.75">
      <c r="B25"/>
      <c r="C25"/>
      <c r="D25"/>
      <c r="E25"/>
      <c r="F25"/>
      <c r="G25"/>
      <c r="H25"/>
      <c r="I25"/>
    </row>
    <row r="26" spans="2:9" ht="21.75">
      <c r="B26"/>
      <c r="C26"/>
      <c r="D26"/>
      <c r="E26"/>
      <c r="F26"/>
      <c r="G26"/>
      <c r="H26"/>
      <c r="I26"/>
    </row>
    <row r="27" spans="2:9" ht="21.75">
      <c r="B27"/>
      <c r="C27"/>
      <c r="D27"/>
      <c r="E27"/>
      <c r="F27"/>
      <c r="G27"/>
      <c r="H27"/>
      <c r="I27"/>
    </row>
    <row r="28" spans="2:9" ht="21.75">
      <c r="B28"/>
      <c r="C28"/>
      <c r="D28"/>
      <c r="E28"/>
      <c r="F28"/>
      <c r="G28"/>
      <c r="H28"/>
      <c r="I28"/>
    </row>
    <row r="29" spans="2:9" ht="21.75">
      <c r="B29"/>
      <c r="C29"/>
      <c r="D29"/>
      <c r="E29"/>
      <c r="F29"/>
      <c r="G29"/>
      <c r="H29"/>
      <c r="I29"/>
    </row>
    <row r="30" spans="2:9" ht="21.75">
      <c r="B30"/>
      <c r="C30"/>
      <c r="D30"/>
      <c r="E30"/>
      <c r="F30"/>
      <c r="G30"/>
      <c r="H30"/>
      <c r="I30"/>
    </row>
    <row r="31" spans="2:9" ht="21.75">
      <c r="B31"/>
      <c r="C31"/>
      <c r="D31"/>
      <c r="E31"/>
      <c r="F31"/>
      <c r="G31"/>
      <c r="H31"/>
      <c r="I31"/>
    </row>
    <row r="32" spans="2:9" ht="21.75">
      <c r="B32"/>
      <c r="C32"/>
      <c r="D32"/>
      <c r="E32"/>
      <c r="F32"/>
      <c r="G32"/>
      <c r="H32"/>
      <c r="I32"/>
    </row>
    <row r="33" spans="2:9" ht="21.75">
      <c r="B33"/>
      <c r="C33"/>
      <c r="D33"/>
      <c r="E33"/>
      <c r="F33"/>
      <c r="G33"/>
      <c r="H33"/>
      <c r="I33"/>
    </row>
    <row r="34" spans="2:9" ht="21.75">
      <c r="B34"/>
      <c r="C34"/>
      <c r="D34"/>
      <c r="E34"/>
      <c r="F34"/>
      <c r="G34"/>
      <c r="H34"/>
      <c r="I34"/>
    </row>
    <row r="35" spans="2:9" ht="21.75">
      <c r="B35"/>
      <c r="C35"/>
      <c r="D35"/>
      <c r="E35"/>
      <c r="F35"/>
      <c r="G35"/>
      <c r="H35"/>
      <c r="I35"/>
    </row>
    <row r="36" spans="2:9" ht="21.75">
      <c r="B36"/>
      <c r="C36"/>
      <c r="D36"/>
      <c r="E36"/>
      <c r="F36"/>
      <c r="G36"/>
      <c r="H36"/>
      <c r="I36"/>
    </row>
  </sheetData>
  <mergeCells count="11">
    <mergeCell ref="B1:L1"/>
    <mergeCell ref="B4:B5"/>
    <mergeCell ref="C4:C5"/>
    <mergeCell ref="D4:D5"/>
    <mergeCell ref="E4:E5"/>
    <mergeCell ref="F4:F5"/>
    <mergeCell ref="G4:G5"/>
    <mergeCell ref="H4:H5"/>
    <mergeCell ref="B2:M2"/>
    <mergeCell ref="I4:M4"/>
    <mergeCell ref="B3:M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1"/>
  <sheetViews>
    <sheetView workbookViewId="0" topLeftCell="A1">
      <selection activeCell="J22" sqref="J22"/>
    </sheetView>
  </sheetViews>
  <sheetFormatPr defaultColWidth="9.140625" defaultRowHeight="21.75"/>
  <cols>
    <col min="1" max="1" width="0.85546875" style="6" customWidth="1"/>
    <col min="2" max="2" width="27.140625" style="6" customWidth="1"/>
    <col min="3" max="3" width="0" style="6" hidden="1" customWidth="1"/>
    <col min="4" max="12" width="7.7109375" style="6" customWidth="1"/>
    <col min="13" max="16384" width="9.140625" style="6" customWidth="1"/>
  </cols>
  <sheetData>
    <row r="1" spans="2:12" ht="23.25">
      <c r="B1" s="202" t="s">
        <v>50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2" ht="29.25">
      <c r="B2" s="201" t="s">
        <v>218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2:13" ht="21.75">
      <c r="B3" s="196" t="s">
        <v>73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2:13" ht="21.75">
      <c r="B4" s="194"/>
      <c r="C4" s="194">
        <v>2543</v>
      </c>
      <c r="D4" s="194">
        <v>2549</v>
      </c>
      <c r="E4" s="194">
        <v>2550</v>
      </c>
      <c r="F4" s="194">
        <v>2554</v>
      </c>
      <c r="G4" s="194">
        <v>2559</v>
      </c>
      <c r="H4" s="194">
        <v>2564</v>
      </c>
      <c r="I4" s="193" t="s">
        <v>127</v>
      </c>
      <c r="J4" s="193"/>
      <c r="K4" s="193"/>
      <c r="L4" s="193"/>
      <c r="M4" s="205"/>
    </row>
    <row r="5" spans="2:13" ht="21.75">
      <c r="B5" s="195"/>
      <c r="C5" s="195"/>
      <c r="D5" s="195"/>
      <c r="E5" s="195"/>
      <c r="F5" s="195"/>
      <c r="G5" s="195"/>
      <c r="H5" s="195"/>
      <c r="I5" s="157">
        <v>2550</v>
      </c>
      <c r="J5" s="157" t="s">
        <v>2</v>
      </c>
      <c r="K5" s="157" t="s">
        <v>3</v>
      </c>
      <c r="L5" s="157" t="s">
        <v>119</v>
      </c>
      <c r="M5" s="157" t="s">
        <v>120</v>
      </c>
    </row>
    <row r="6" spans="2:13" ht="21.75">
      <c r="B6" s="30" t="s">
        <v>0</v>
      </c>
      <c r="C6" s="39">
        <v>866.3384958076178</v>
      </c>
      <c r="D6" s="39">
        <v>1106.427399920908</v>
      </c>
      <c r="E6" s="39">
        <v>1143.5719077464184</v>
      </c>
      <c r="F6" s="39">
        <v>1376.53113445464</v>
      </c>
      <c r="G6" s="39">
        <v>1311.7560546059779</v>
      </c>
      <c r="H6" s="79">
        <v>1323.1390064202938</v>
      </c>
      <c r="I6" s="77">
        <f>((E6/D6)-1)*100</f>
        <v>3.357157263835431</v>
      </c>
      <c r="J6" s="29">
        <f>(((F6/D6)^(1/5))-1)*100</f>
        <v>4.465436507604426</v>
      </c>
      <c r="K6" s="29">
        <f aca="true" t="shared" si="0" ref="K6:L8">(((G6/F6)^(1/5))-1)*100</f>
        <v>-0.9593669225298695</v>
      </c>
      <c r="L6" s="29">
        <f t="shared" si="0"/>
        <v>0.17295358186939502</v>
      </c>
      <c r="M6" s="29">
        <f>(((H6/D6)^(1/15))-1)*100</f>
        <v>1.1996095019406683</v>
      </c>
    </row>
    <row r="7" spans="2:13" ht="21.75">
      <c r="B7" s="30" t="s">
        <v>131</v>
      </c>
      <c r="C7" s="39">
        <v>690.9436643470476</v>
      </c>
      <c r="D7" s="39">
        <v>986.6887008667788</v>
      </c>
      <c r="E7" s="39">
        <v>1061.5697733711029</v>
      </c>
      <c r="F7" s="39">
        <v>1344.2699155394562</v>
      </c>
      <c r="G7" s="39">
        <v>1918.782375694152</v>
      </c>
      <c r="H7" s="39">
        <v>2521.150202232943</v>
      </c>
      <c r="I7" s="77">
        <f>((E7/D7)-1)*100</f>
        <v>7.589128408842938</v>
      </c>
      <c r="J7" s="29">
        <f>(((F7/D7)^(1/5))-1)*100</f>
        <v>6.380313267079063</v>
      </c>
      <c r="K7" s="29">
        <f t="shared" si="0"/>
        <v>7.376154974737537</v>
      </c>
      <c r="L7" s="29">
        <f t="shared" si="0"/>
        <v>5.612324131197033</v>
      </c>
      <c r="M7" s="29">
        <f>(((H7/D7)^(1/15))-1)*100</f>
        <v>6.453816905561438</v>
      </c>
    </row>
    <row r="8" spans="2:13" ht="21.75">
      <c r="B8" s="30" t="s">
        <v>1</v>
      </c>
      <c r="C8" s="39">
        <v>1559.1343258837994</v>
      </c>
      <c r="D8" s="39">
        <v>1895.2997454761103</v>
      </c>
      <c r="E8" s="39">
        <v>1973.3294145916736</v>
      </c>
      <c r="F8" s="39">
        <v>2414.1122221991263</v>
      </c>
      <c r="G8" s="39">
        <v>2998.3203614931062</v>
      </c>
      <c r="H8" s="39">
        <v>3573.124305999374</v>
      </c>
      <c r="I8" s="77">
        <f>((E8/D8)-1)*100</f>
        <v>4.117009423011453</v>
      </c>
      <c r="J8" s="29">
        <f>(((F8/D8)^(1/5))-1)*100</f>
        <v>4.958087868053185</v>
      </c>
      <c r="K8" s="29">
        <f t="shared" si="0"/>
        <v>4.429720549743554</v>
      </c>
      <c r="L8" s="29">
        <f t="shared" si="0"/>
        <v>3.5700100125251044</v>
      </c>
      <c r="M8" s="29">
        <f>(((H8/D8)^(1/15))-1)*100</f>
        <v>4.317702779944099</v>
      </c>
    </row>
    <row r="9" spans="2:13" ht="21.75">
      <c r="B9" s="32" t="s">
        <v>81</v>
      </c>
      <c r="C9" s="152"/>
      <c r="D9" s="152">
        <f>D7/D8*100</f>
        <v>52.059770662762205</v>
      </c>
      <c r="E9" s="152">
        <f>E7/E8*100</f>
        <v>53.795872372923895</v>
      </c>
      <c r="F9" s="152">
        <f>F7/F8*100</f>
        <v>55.68382046112581</v>
      </c>
      <c r="G9" s="152">
        <f>G7/G8*100</f>
        <v>63.99524214746136</v>
      </c>
      <c r="H9" s="152">
        <f>H7/H8*100</f>
        <v>70.5587039891073</v>
      </c>
      <c r="I9" s="180"/>
      <c r="J9" s="181"/>
      <c r="K9" s="181"/>
      <c r="L9" s="181"/>
      <c r="M9" s="32"/>
    </row>
    <row r="10" spans="2:13" ht="21.75" hidden="1">
      <c r="B10" s="31" t="s">
        <v>82</v>
      </c>
      <c r="C10" s="75">
        <f>C7/C8*100</f>
        <v>44.315852257013475</v>
      </c>
      <c r="D10" s="75"/>
      <c r="E10" s="75"/>
      <c r="F10" s="75"/>
      <c r="G10" s="75"/>
      <c r="H10" s="75"/>
      <c r="I10" s="78"/>
      <c r="J10" s="76"/>
      <c r="K10" s="76"/>
      <c r="L10" s="76"/>
      <c r="M10" s="31"/>
    </row>
    <row r="11" spans="3:8" ht="21.75">
      <c r="C11" s="18"/>
      <c r="D11" s="18"/>
      <c r="E11" s="18"/>
      <c r="F11" s="18"/>
      <c r="G11" s="18"/>
      <c r="H11" s="18"/>
    </row>
    <row r="14" spans="2:8" ht="21.75" hidden="1">
      <c r="B14" t="s">
        <v>102</v>
      </c>
      <c r="C14"/>
      <c r="D14"/>
      <c r="E14"/>
      <c r="F14"/>
      <c r="G14"/>
      <c r="H14"/>
    </row>
    <row r="15" spans="2:8" ht="21.75" hidden="1">
      <c r="B15" t="s">
        <v>103</v>
      </c>
      <c r="C15">
        <v>2000</v>
      </c>
      <c r="D15">
        <v>2004</v>
      </c>
      <c r="E15">
        <v>2005</v>
      </c>
      <c r="F15">
        <v>2006</v>
      </c>
      <c r="G15">
        <v>2011</v>
      </c>
      <c r="H15">
        <v>2016</v>
      </c>
    </row>
    <row r="16" spans="2:8" ht="21.75" hidden="1">
      <c r="B16"/>
      <c r="C16"/>
      <c r="D16"/>
      <c r="E16"/>
      <c r="F16"/>
      <c r="G16"/>
      <c r="H16"/>
    </row>
    <row r="17" spans="2:8" ht="21.75" hidden="1">
      <c r="B17" t="s">
        <v>83</v>
      </c>
      <c r="C17">
        <v>866.3384958076178</v>
      </c>
      <c r="D17">
        <v>962.5594345246269</v>
      </c>
      <c r="E17">
        <v>1017.2662700595528</v>
      </c>
      <c r="F17">
        <v>1012.9069659240763</v>
      </c>
      <c r="G17">
        <v>1110.1793174273791</v>
      </c>
      <c r="H17">
        <v>1159.6971005292412</v>
      </c>
    </row>
    <row r="18" spans="2:8" ht="21.75" hidden="1">
      <c r="B18" t="s">
        <v>85</v>
      </c>
      <c r="C18">
        <v>690.9436643470476</v>
      </c>
      <c r="D18">
        <v>827.583738283888</v>
      </c>
      <c r="E18">
        <v>889.6507461254595</v>
      </c>
      <c r="F18">
        <v>989.8953022581769</v>
      </c>
      <c r="G18">
        <v>1374.6813377598685</v>
      </c>
      <c r="H18">
        <v>1958.780532223788</v>
      </c>
    </row>
    <row r="19" spans="2:8" ht="21.75" hidden="1">
      <c r="B19" t="s">
        <v>87</v>
      </c>
      <c r="C19">
        <v>1559.1343258837994</v>
      </c>
      <c r="D19">
        <v>1790.1437448745185</v>
      </c>
      <c r="E19">
        <v>1906.9507243685907</v>
      </c>
      <c r="F19">
        <v>2002.7404503378616</v>
      </c>
      <c r="G19">
        <v>2484.808526543238</v>
      </c>
      <c r="H19">
        <v>3118.467873664939</v>
      </c>
    </row>
    <row r="20" spans="2:8" ht="21.75" hidden="1">
      <c r="B20" t="s">
        <v>88</v>
      </c>
      <c r="C20">
        <v>44.315852257013475</v>
      </c>
      <c r="D20">
        <v>46.23001592209558</v>
      </c>
      <c r="E20">
        <v>46.653053734255835</v>
      </c>
      <c r="F20">
        <v>49.42703894012736</v>
      </c>
      <c r="G20">
        <v>55.32343128555938</v>
      </c>
      <c r="H20">
        <v>62.81227229452765</v>
      </c>
    </row>
    <row r="50" spans="4:8" ht="21.75">
      <c r="D50" s="28">
        <v>340.9468054399405</v>
      </c>
      <c r="E50" s="28">
        <v>347.8279593401169</v>
      </c>
      <c r="F50" s="28">
        <v>376.77069700370066</v>
      </c>
      <c r="G50" s="28">
        <v>415.2237673535716</v>
      </c>
      <c r="H50" s="28">
        <v>460.1149485436542</v>
      </c>
    </row>
    <row r="51" spans="4:8" ht="21.75">
      <c r="D51" s="28"/>
      <c r="E51" s="28"/>
      <c r="F51" s="28"/>
      <c r="G51" s="28"/>
      <c r="H51" s="28"/>
    </row>
  </sheetData>
  <mergeCells count="11">
    <mergeCell ref="B1:L1"/>
    <mergeCell ref="B2:L2"/>
    <mergeCell ref="B4:B5"/>
    <mergeCell ref="C4:C5"/>
    <mergeCell ref="D4:D5"/>
    <mergeCell ref="E4:E5"/>
    <mergeCell ref="F4:F5"/>
    <mergeCell ref="G4:G5"/>
    <mergeCell ref="B3:M3"/>
    <mergeCell ref="H4:H5"/>
    <mergeCell ref="I4:M4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landscape" paperSize="9" scale="11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36"/>
  <sheetViews>
    <sheetView showGridLines="0" workbookViewId="0" topLeftCell="B1">
      <selection activeCell="M20" sqref="M20"/>
    </sheetView>
  </sheetViews>
  <sheetFormatPr defaultColWidth="9.140625" defaultRowHeight="21.75"/>
  <cols>
    <col min="1" max="1" width="0.85546875" style="12" customWidth="1"/>
    <col min="2" max="2" width="28.7109375" style="12" customWidth="1"/>
    <col min="3" max="3" width="7.7109375" style="12" hidden="1" customWidth="1"/>
    <col min="4" max="12" width="7.7109375" style="12" customWidth="1"/>
    <col min="13" max="16384" width="9.140625" style="12" customWidth="1"/>
  </cols>
  <sheetData>
    <row r="1" spans="2:12" ht="23.25">
      <c r="B1" s="202" t="s">
        <v>212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3" ht="29.25">
      <c r="B2" s="208" t="s">
        <v>214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2:13" ht="21.75">
      <c r="B3" s="196" t="s">
        <v>117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2:13" ht="21.75">
      <c r="B4" s="240" t="s">
        <v>13</v>
      </c>
      <c r="C4" s="242">
        <v>2543</v>
      </c>
      <c r="D4" s="213">
        <v>2549</v>
      </c>
      <c r="E4" s="213">
        <v>2550</v>
      </c>
      <c r="F4" s="213">
        <v>2554</v>
      </c>
      <c r="G4" s="213">
        <v>2559</v>
      </c>
      <c r="H4" s="213">
        <v>2564</v>
      </c>
      <c r="I4" s="206" t="s">
        <v>127</v>
      </c>
      <c r="J4" s="206"/>
      <c r="K4" s="206"/>
      <c r="L4" s="206"/>
      <c r="M4" s="207"/>
    </row>
    <row r="5" spans="2:13" ht="21.75">
      <c r="B5" s="241"/>
      <c r="C5" s="243"/>
      <c r="D5" s="219"/>
      <c r="E5" s="219"/>
      <c r="F5" s="219"/>
      <c r="G5" s="219"/>
      <c r="H5" s="219"/>
      <c r="I5" s="58">
        <v>2550</v>
      </c>
      <c r="J5" s="58" t="s">
        <v>2</v>
      </c>
      <c r="K5" s="58" t="s">
        <v>3</v>
      </c>
      <c r="L5" s="74" t="s">
        <v>119</v>
      </c>
      <c r="M5" s="91" t="s">
        <v>120</v>
      </c>
    </row>
    <row r="6" spans="2:13" s="49" customFormat="1" ht="21">
      <c r="B6" s="44" t="s">
        <v>41</v>
      </c>
      <c r="C6" s="171"/>
      <c r="D6" s="112">
        <f>D7+D8</f>
        <v>2387</v>
      </c>
      <c r="E6" s="112">
        <f>E7+E8</f>
        <v>2427</v>
      </c>
      <c r="F6" s="112">
        <f>F7+F8</f>
        <v>3867</v>
      </c>
      <c r="G6" s="112">
        <f>G7+G8</f>
        <v>3617</v>
      </c>
      <c r="H6" s="112">
        <f>H7+H8</f>
        <v>3595</v>
      </c>
      <c r="I6" s="161">
        <f>((E6/D6)-1)*100</f>
        <v>1.675743611227487</v>
      </c>
      <c r="J6" s="161">
        <f>(((F6/D6)^(1/5))-1)*100</f>
        <v>10.129673229899772</v>
      </c>
      <c r="K6" s="161">
        <f aca="true" t="shared" si="0" ref="K6:L10">(((G6/F6)^(1/5))-1)*100</f>
        <v>-1.3277872818921677</v>
      </c>
      <c r="L6" s="161">
        <f t="shared" si="0"/>
        <v>-0.12194482273854002</v>
      </c>
      <c r="M6" s="161">
        <f>(((H6/D6)^(1/15))-1)*100</f>
        <v>2.767651451999198</v>
      </c>
    </row>
    <row r="7" spans="2:13" s="13" customFormat="1" ht="21.75">
      <c r="B7" s="109" t="s">
        <v>179</v>
      </c>
      <c r="C7" s="168">
        <f>SUM(C8:C13)</f>
        <v>1714.6229508196723</v>
      </c>
      <c r="D7" s="170">
        <v>2260</v>
      </c>
      <c r="E7" s="170">
        <v>2208</v>
      </c>
      <c r="F7" s="170">
        <v>2138</v>
      </c>
      <c r="G7" s="170">
        <v>1800</v>
      </c>
      <c r="H7" s="170">
        <v>1917</v>
      </c>
      <c r="I7" s="42">
        <f>((E7/D7)-1)*100</f>
        <v>-2.3008849557522137</v>
      </c>
      <c r="J7" s="42">
        <f>(((F7/D7)^(1/5))-1)*100</f>
        <v>-1.1037435687771158</v>
      </c>
      <c r="K7" s="42">
        <f t="shared" si="0"/>
        <v>-3.3831306960571683</v>
      </c>
      <c r="L7" s="42">
        <f t="shared" si="0"/>
        <v>1.2674610386102403</v>
      </c>
      <c r="M7" s="42">
        <f>(((H7/D7)^(1/15))-1)*100</f>
        <v>-1.0913566776802552</v>
      </c>
    </row>
    <row r="8" spans="2:13" ht="21.75">
      <c r="B8" s="109" t="s">
        <v>180</v>
      </c>
      <c r="C8" s="169">
        <v>71.24863387978142</v>
      </c>
      <c r="D8" s="39">
        <v>127</v>
      </c>
      <c r="E8" s="39">
        <v>219</v>
      </c>
      <c r="F8" s="39">
        <v>1729</v>
      </c>
      <c r="G8" s="39">
        <v>1817</v>
      </c>
      <c r="H8" s="39">
        <v>1678</v>
      </c>
      <c r="I8" s="42">
        <f>((E8/D8)-1)*100</f>
        <v>72.44094488188976</v>
      </c>
      <c r="J8" s="42">
        <f>(((F8/D8)^(1/5))-1)*100</f>
        <v>68.57697422918818</v>
      </c>
      <c r="K8" s="42">
        <f t="shared" si="0"/>
        <v>0.9978169782225654</v>
      </c>
      <c r="L8" s="42">
        <f t="shared" si="0"/>
        <v>-1.5790832846420133</v>
      </c>
      <c r="M8" s="42">
        <f>(((H8/D8)^(1/15))-1)*100</f>
        <v>18.77705390906881</v>
      </c>
    </row>
    <row r="9" spans="2:13" s="49" customFormat="1" ht="21">
      <c r="B9" s="115" t="s">
        <v>14</v>
      </c>
      <c r="C9" s="172"/>
      <c r="D9" s="52">
        <f>D10+D11+D12+D13</f>
        <v>869</v>
      </c>
      <c r="E9" s="52">
        <f>E10+E11+E12+E13</f>
        <v>932</v>
      </c>
      <c r="F9" s="52">
        <f>F10+F11+F12+F13</f>
        <v>1030</v>
      </c>
      <c r="G9" s="52">
        <f>G10+G11+G12+G13</f>
        <v>2721</v>
      </c>
      <c r="H9" s="52">
        <f>H10+H11+H12+H13</f>
        <v>2653</v>
      </c>
      <c r="I9" s="47">
        <f>((E9/D9)-1)*100</f>
        <v>7.249712313003442</v>
      </c>
      <c r="J9" s="47">
        <f>(((F9/D9)^(1/5))-1)*100</f>
        <v>3.457859704187838</v>
      </c>
      <c r="K9" s="47">
        <f t="shared" si="0"/>
        <v>21.44461527556858</v>
      </c>
      <c r="L9" s="47">
        <f t="shared" si="0"/>
        <v>-0.5048888228955328</v>
      </c>
      <c r="M9" s="47">
        <f>(((H9/D9)^(1/15))-1)*100</f>
        <v>7.724502786823817</v>
      </c>
    </row>
    <row r="10" spans="2:13" ht="21.75">
      <c r="B10" s="109" t="s">
        <v>181</v>
      </c>
      <c r="C10" s="169">
        <v>58.89890710382514</v>
      </c>
      <c r="D10" s="39">
        <v>869</v>
      </c>
      <c r="E10" s="39">
        <v>932</v>
      </c>
      <c r="F10" s="39">
        <v>946</v>
      </c>
      <c r="G10" s="39">
        <v>860</v>
      </c>
      <c r="H10" s="39">
        <v>812</v>
      </c>
      <c r="I10" s="42">
        <f>((E10/D10)-1)*100</f>
        <v>7.249712313003442</v>
      </c>
      <c r="J10" s="42">
        <f>(((F10/D10)^(1/5))-1)*100</f>
        <v>1.7124866474496514</v>
      </c>
      <c r="K10" s="42">
        <f t="shared" si="0"/>
        <v>-1.8881504273735694</v>
      </c>
      <c r="L10" s="42">
        <f t="shared" si="0"/>
        <v>-1.1420692869857585</v>
      </c>
      <c r="M10" s="42">
        <f>(((H10/D10)^(1/15))-1)*100</f>
        <v>-0.4512639646238825</v>
      </c>
    </row>
    <row r="11" spans="2:13" ht="21.75">
      <c r="B11" s="109" t="s">
        <v>182</v>
      </c>
      <c r="C11" s="169">
        <v>882.5765027322404</v>
      </c>
      <c r="D11" s="39"/>
      <c r="E11" s="39"/>
      <c r="F11" s="39"/>
      <c r="G11" s="39">
        <v>587</v>
      </c>
      <c r="H11" s="39">
        <v>587</v>
      </c>
      <c r="I11" s="42">
        <v>0</v>
      </c>
      <c r="J11" s="42">
        <v>0</v>
      </c>
      <c r="K11" s="42">
        <v>0</v>
      </c>
      <c r="L11" s="42">
        <f>(((H11/G11)^(1/5))-1)*100</f>
        <v>0</v>
      </c>
      <c r="M11" s="42">
        <v>0</v>
      </c>
    </row>
    <row r="12" spans="2:13" ht="21.75">
      <c r="B12" s="109" t="s">
        <v>183</v>
      </c>
      <c r="C12" s="169">
        <v>548.0327868852459</v>
      </c>
      <c r="D12" s="39"/>
      <c r="E12" s="39"/>
      <c r="F12" s="39">
        <v>84</v>
      </c>
      <c r="G12" s="39">
        <v>1274</v>
      </c>
      <c r="H12" s="39">
        <v>1254</v>
      </c>
      <c r="I12" s="42">
        <v>0</v>
      </c>
      <c r="J12" s="42">
        <v>0</v>
      </c>
      <c r="K12" s="42">
        <f>(((G12/F12)^(1/5))-1)*100</f>
        <v>72.25745575320077</v>
      </c>
      <c r="L12" s="42">
        <f>(((H12/G12)^(1/5))-1)*100</f>
        <v>-0.31596208465426434</v>
      </c>
      <c r="M12" s="42">
        <v>0</v>
      </c>
    </row>
    <row r="13" spans="2:13" ht="21.75">
      <c r="B13" s="109" t="s">
        <v>184</v>
      </c>
      <c r="C13" s="169">
        <v>153.86612021857923</v>
      </c>
      <c r="D13" s="39"/>
      <c r="E13" s="39"/>
      <c r="F13" s="39"/>
      <c r="G13" s="39"/>
      <c r="H13" s="39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</row>
    <row r="14" spans="2:13" ht="21.75" hidden="1">
      <c r="B14" s="30" t="s">
        <v>74</v>
      </c>
      <c r="C14" s="24"/>
      <c r="D14" s="62"/>
      <c r="E14" s="62"/>
      <c r="F14" s="62"/>
      <c r="G14" s="62"/>
      <c r="H14" s="62"/>
      <c r="I14" s="42" t="e">
        <f>((E14/D14)-1)*100</f>
        <v>#DIV/0!</v>
      </c>
      <c r="J14" s="42" t="e">
        <f>(((F14/D14)^(1/5))-1)*100</f>
        <v>#DIV/0!</v>
      </c>
      <c r="K14" s="42" t="e">
        <f>(((G14/F14)^(1/5))-1)*100</f>
        <v>#DIV/0!</v>
      </c>
      <c r="L14" s="42" t="e">
        <f>(((H14/G14)^(1/5))-1)*100</f>
        <v>#DIV/0!</v>
      </c>
      <c r="M14" s="147" t="e">
        <f>(((H14/D14)^(1/15))-1)*100</f>
        <v>#DIV/0!</v>
      </c>
    </row>
    <row r="15" spans="2:13" s="49" customFormat="1" ht="21">
      <c r="B15" s="53" t="s">
        <v>8</v>
      </c>
      <c r="C15" s="54" t="e">
        <f>#REF!+C7</f>
        <v>#REF!</v>
      </c>
      <c r="D15" s="55">
        <f>D6+D9</f>
        <v>3256</v>
      </c>
      <c r="E15" s="55">
        <f>E6+E9</f>
        <v>3359</v>
      </c>
      <c r="F15" s="55">
        <f>F6+F9</f>
        <v>4897</v>
      </c>
      <c r="G15" s="55">
        <f>G6+G9</f>
        <v>6338</v>
      </c>
      <c r="H15" s="55">
        <f>H6+H9</f>
        <v>6248</v>
      </c>
      <c r="I15" s="56">
        <f>((E15/D15)-1)*100</f>
        <v>3.163390663390664</v>
      </c>
      <c r="J15" s="56">
        <f>(((F15/D15)^(1/5))-1)*100</f>
        <v>8.504847662996617</v>
      </c>
      <c r="K15" s="56">
        <f>(((G15/F15)^(1/5))-1)*100</f>
        <v>5.294194397992524</v>
      </c>
      <c r="L15" s="56">
        <f>(((H15/G15)^(1/5))-1)*100</f>
        <v>-0.28562827863936047</v>
      </c>
      <c r="M15" s="56">
        <f>(((H15/D15)^(1/15))-1)*100</f>
        <v>4.440860566548377</v>
      </c>
    </row>
    <row r="16" ht="21.75">
      <c r="B16" s="6"/>
    </row>
    <row r="17" ht="21.75">
      <c r="H17" s="16"/>
    </row>
    <row r="18" spans="2:9" ht="21.75">
      <c r="B18"/>
      <c r="C18"/>
      <c r="D18"/>
      <c r="E18"/>
      <c r="F18"/>
      <c r="G18"/>
      <c r="H18"/>
      <c r="I18"/>
    </row>
    <row r="19" spans="2:9" ht="21.75">
      <c r="B19"/>
      <c r="C19"/>
      <c r="D19"/>
      <c r="E19"/>
      <c r="F19"/>
      <c r="G19"/>
      <c r="H19"/>
      <c r="I19"/>
    </row>
    <row r="20" spans="2:9" ht="21.75">
      <c r="B20"/>
      <c r="C20"/>
      <c r="D20"/>
      <c r="E20"/>
      <c r="F20"/>
      <c r="G20"/>
      <c r="H20"/>
      <c r="I20"/>
    </row>
    <row r="21" spans="2:9" ht="21.75">
      <c r="B21"/>
      <c r="C21"/>
      <c r="D21"/>
      <c r="E21"/>
      <c r="F21"/>
      <c r="G21"/>
      <c r="H21"/>
      <c r="I21"/>
    </row>
    <row r="22" spans="2:9" ht="21.75">
      <c r="B22"/>
      <c r="C22"/>
      <c r="D22"/>
      <c r="E22"/>
      <c r="F22"/>
      <c r="G22"/>
      <c r="H22"/>
      <c r="I22"/>
    </row>
    <row r="23" spans="2:9" ht="21.75">
      <c r="B23"/>
      <c r="C23"/>
      <c r="D23"/>
      <c r="E23"/>
      <c r="F23"/>
      <c r="G23"/>
      <c r="H23"/>
      <c r="I23"/>
    </row>
    <row r="24" spans="2:9" ht="21.75">
      <c r="B24"/>
      <c r="C24"/>
      <c r="D24"/>
      <c r="E24"/>
      <c r="F24"/>
      <c r="G24"/>
      <c r="H24"/>
      <c r="I24"/>
    </row>
    <row r="25" spans="2:9" ht="21.75">
      <c r="B25"/>
      <c r="C25"/>
      <c r="D25"/>
      <c r="E25"/>
      <c r="F25"/>
      <c r="G25"/>
      <c r="H25"/>
      <c r="I25"/>
    </row>
    <row r="26" spans="2:9" ht="21.75">
      <c r="B26"/>
      <c r="C26"/>
      <c r="D26"/>
      <c r="E26"/>
      <c r="F26"/>
      <c r="G26"/>
      <c r="H26"/>
      <c r="I26"/>
    </row>
    <row r="27" spans="2:9" ht="21.75">
      <c r="B27"/>
      <c r="C27"/>
      <c r="D27"/>
      <c r="E27"/>
      <c r="F27"/>
      <c r="G27"/>
      <c r="H27"/>
      <c r="I27"/>
    </row>
    <row r="28" spans="2:9" ht="21.75">
      <c r="B28"/>
      <c r="C28"/>
      <c r="D28"/>
      <c r="E28"/>
      <c r="F28"/>
      <c r="G28"/>
      <c r="H28"/>
      <c r="I28"/>
    </row>
    <row r="29" spans="2:9" ht="21.75">
      <c r="B29"/>
      <c r="C29"/>
      <c r="D29"/>
      <c r="E29"/>
      <c r="F29"/>
      <c r="G29"/>
      <c r="H29"/>
      <c r="I29"/>
    </row>
    <row r="30" spans="2:9" ht="21.75">
      <c r="B30"/>
      <c r="C30"/>
      <c r="D30"/>
      <c r="E30"/>
      <c r="F30"/>
      <c r="G30"/>
      <c r="H30"/>
      <c r="I30"/>
    </row>
    <row r="31" spans="2:9" ht="21.75">
      <c r="B31"/>
      <c r="C31"/>
      <c r="D31"/>
      <c r="E31"/>
      <c r="F31"/>
      <c r="G31"/>
      <c r="H31"/>
      <c r="I31"/>
    </row>
    <row r="32" spans="2:9" ht="21.75">
      <c r="B32"/>
      <c r="C32"/>
      <c r="D32"/>
      <c r="E32"/>
      <c r="F32"/>
      <c r="G32"/>
      <c r="H32"/>
      <c r="I32"/>
    </row>
    <row r="33" spans="2:9" ht="21.75">
      <c r="B33"/>
      <c r="C33"/>
      <c r="D33"/>
      <c r="E33"/>
      <c r="F33"/>
      <c r="G33"/>
      <c r="H33"/>
      <c r="I33"/>
    </row>
    <row r="34" spans="2:9" ht="21.75">
      <c r="B34"/>
      <c r="C34"/>
      <c r="D34"/>
      <c r="E34"/>
      <c r="F34"/>
      <c r="G34"/>
      <c r="H34"/>
      <c r="I34"/>
    </row>
    <row r="35" spans="2:9" ht="21.75">
      <c r="B35"/>
      <c r="C35"/>
      <c r="D35"/>
      <c r="E35"/>
      <c r="F35"/>
      <c r="G35"/>
      <c r="H35"/>
      <c r="I35"/>
    </row>
    <row r="36" spans="2:9" ht="21.75">
      <c r="B36"/>
      <c r="C36"/>
      <c r="D36"/>
      <c r="E36"/>
      <c r="F36"/>
      <c r="G36"/>
      <c r="H36"/>
      <c r="I36"/>
    </row>
  </sheetData>
  <mergeCells count="11">
    <mergeCell ref="B3:M3"/>
    <mergeCell ref="B1:L1"/>
    <mergeCell ref="B4:B5"/>
    <mergeCell ref="C4:C5"/>
    <mergeCell ref="D4:D5"/>
    <mergeCell ref="E4:E5"/>
    <mergeCell ref="F4:F5"/>
    <mergeCell ref="G4:G5"/>
    <mergeCell ref="H4:H5"/>
    <mergeCell ref="B2:M2"/>
    <mergeCell ref="I4:M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M30"/>
  <sheetViews>
    <sheetView workbookViewId="0" topLeftCell="A1">
      <selection activeCell="P22" sqref="P22"/>
    </sheetView>
  </sheetViews>
  <sheetFormatPr defaultColWidth="9.140625" defaultRowHeight="21.75"/>
  <cols>
    <col min="1" max="1" width="0.85546875" style="6" customWidth="1"/>
    <col min="2" max="2" width="22.28125" style="6" customWidth="1"/>
    <col min="3" max="3" width="7.7109375" style="6" hidden="1" customWidth="1"/>
    <col min="4" max="12" width="7.7109375" style="6" customWidth="1"/>
    <col min="13" max="16384" width="9.140625" style="6" customWidth="1"/>
  </cols>
  <sheetData>
    <row r="1" spans="2:12" ht="23.25">
      <c r="B1" s="202" t="s">
        <v>58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3" ht="29.25">
      <c r="B2" s="201" t="s">
        <v>177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2:13" ht="21.75">
      <c r="B3" s="196" t="s">
        <v>46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2:13" ht="21.75">
      <c r="B4" s="203" t="s">
        <v>13</v>
      </c>
      <c r="C4" s="240">
        <v>2543</v>
      </c>
      <c r="D4" s="213">
        <v>2549</v>
      </c>
      <c r="E4" s="213">
        <v>2550</v>
      </c>
      <c r="F4" s="213">
        <v>2554</v>
      </c>
      <c r="G4" s="213">
        <v>2559</v>
      </c>
      <c r="H4" s="213">
        <v>2564</v>
      </c>
      <c r="I4" s="206" t="s">
        <v>127</v>
      </c>
      <c r="J4" s="206"/>
      <c r="K4" s="206"/>
      <c r="L4" s="206"/>
      <c r="M4" s="207"/>
    </row>
    <row r="5" spans="2:13" ht="21.75">
      <c r="B5" s="204"/>
      <c r="C5" s="241"/>
      <c r="D5" s="214"/>
      <c r="E5" s="214"/>
      <c r="F5" s="214"/>
      <c r="G5" s="214"/>
      <c r="H5" s="214"/>
      <c r="I5" s="58">
        <v>2550</v>
      </c>
      <c r="J5" s="58" t="s">
        <v>2</v>
      </c>
      <c r="K5" s="58" t="s">
        <v>3</v>
      </c>
      <c r="L5" s="59" t="s">
        <v>119</v>
      </c>
      <c r="M5" s="91" t="s">
        <v>120</v>
      </c>
    </row>
    <row r="6" spans="2:13" s="7" customFormat="1" ht="21">
      <c r="B6" s="167" t="s">
        <v>41</v>
      </c>
      <c r="C6" s="166">
        <f>SUM(C7:C9)</f>
        <v>52363.15342465754</v>
      </c>
      <c r="D6" s="38">
        <f>D7+D11</f>
        <v>75237</v>
      </c>
      <c r="E6" s="38">
        <f>E7+E11</f>
        <v>83500</v>
      </c>
      <c r="F6" s="38">
        <f>F7+F11</f>
        <v>107500</v>
      </c>
      <c r="G6" s="38">
        <f>G7+G11</f>
        <v>97493.72492346307</v>
      </c>
      <c r="H6" s="38">
        <f>H7+H11</f>
        <v>96900.73019072428</v>
      </c>
      <c r="I6" s="161">
        <f>((E6/D6)-1)*100</f>
        <v>10.98262822813243</v>
      </c>
      <c r="J6" s="161">
        <f>(((F6/D6)^(1/5))-1)*100</f>
        <v>7.397803389697377</v>
      </c>
      <c r="K6" s="161">
        <f>(((G6/F6)^(1/5))-1)*100</f>
        <v>-1.9350886903648612</v>
      </c>
      <c r="L6" s="161">
        <f>(((H6/G6)^(1/5))-1)*100</f>
        <v>-0.12194482273854002</v>
      </c>
      <c r="M6" s="161">
        <f>(((H6/D6)^(1/15))-1)*100</f>
        <v>1.701269001196648</v>
      </c>
    </row>
    <row r="7" spans="2:13" ht="21.75">
      <c r="B7" s="158" t="s">
        <v>165</v>
      </c>
      <c r="C7" s="39">
        <v>29701.536986301373</v>
      </c>
      <c r="D7" s="39">
        <v>75237</v>
      </c>
      <c r="E7" s="39">
        <v>83000</v>
      </c>
      <c r="F7" s="39">
        <v>107000</v>
      </c>
      <c r="G7" s="39">
        <v>97040.26573777254</v>
      </c>
      <c r="H7" s="39">
        <v>96450.02912006975</v>
      </c>
      <c r="I7" s="42">
        <f aca="true" t="shared" si="0" ref="I7:I14">((E7/D7)-1)*100</f>
        <v>10.318061592035832</v>
      </c>
      <c r="J7" s="42">
        <f aca="true" t="shared" si="1" ref="J7:J14">(((F7/D7)^(1/5))-1)*100</f>
        <v>7.297712066267326</v>
      </c>
      <c r="K7" s="42">
        <f aca="true" t="shared" si="2" ref="K7:K14">(((G7/F7)^(1/5))-1)*100</f>
        <v>-1.9350886903648612</v>
      </c>
      <c r="L7" s="42">
        <f aca="true" t="shared" si="3" ref="L7:L14">(((H7/G7)^(1/5))-1)*100</f>
        <v>-0.12194482273854002</v>
      </c>
      <c r="M7" s="42">
        <f aca="true" t="shared" si="4" ref="M7:M14">(((H7/D7)^(1/15))-1)*100</f>
        <v>1.6696650694517645</v>
      </c>
    </row>
    <row r="8" spans="2:13" ht="21.75" hidden="1">
      <c r="B8" s="158" t="s">
        <v>174</v>
      </c>
      <c r="C8" s="39">
        <v>13429.726027397262</v>
      </c>
      <c r="D8" s="39">
        <v>75237</v>
      </c>
      <c r="E8" s="39">
        <v>83000</v>
      </c>
      <c r="F8" s="39">
        <v>107000</v>
      </c>
      <c r="G8" s="39">
        <v>64898.78058925175</v>
      </c>
      <c r="H8" s="39">
        <v>39363.1002053443</v>
      </c>
      <c r="I8" s="42">
        <v>0</v>
      </c>
      <c r="J8" s="42">
        <v>0</v>
      </c>
      <c r="K8" s="42">
        <f t="shared" si="2"/>
        <v>-9.51625819640405</v>
      </c>
      <c r="L8" s="42">
        <f t="shared" si="3"/>
        <v>-9.51625819640405</v>
      </c>
      <c r="M8" s="42">
        <v>0</v>
      </c>
    </row>
    <row r="9" spans="2:13" ht="21.75" hidden="1">
      <c r="B9" s="158" t="s">
        <v>175</v>
      </c>
      <c r="C9" s="39">
        <v>9231.890410958904</v>
      </c>
      <c r="D9" s="39">
        <v>17688</v>
      </c>
      <c r="E9" s="39">
        <v>20000</v>
      </c>
      <c r="F9" s="39">
        <v>30000</v>
      </c>
      <c r="G9" s="39">
        <v>30000</v>
      </c>
      <c r="H9" s="39">
        <v>30000</v>
      </c>
      <c r="I9" s="42">
        <f t="shared" si="0"/>
        <v>13.071008593396648</v>
      </c>
      <c r="J9" s="42">
        <f t="shared" si="1"/>
        <v>11.144635274570946</v>
      </c>
      <c r="K9" s="42">
        <f t="shared" si="2"/>
        <v>0</v>
      </c>
      <c r="L9" s="42">
        <f t="shared" si="3"/>
        <v>0</v>
      </c>
      <c r="M9" s="42">
        <f t="shared" si="4"/>
        <v>3.5848325547107374</v>
      </c>
    </row>
    <row r="10" spans="2:13" ht="21.75" hidden="1">
      <c r="B10" s="158" t="s">
        <v>169</v>
      </c>
      <c r="C10" s="39"/>
      <c r="D10" s="39">
        <v>57549</v>
      </c>
      <c r="E10" s="39">
        <v>60000</v>
      </c>
      <c r="F10" s="39">
        <v>65000</v>
      </c>
      <c r="G10" s="39">
        <v>65000</v>
      </c>
      <c r="H10" s="39">
        <v>65000</v>
      </c>
      <c r="I10" s="42">
        <f t="shared" si="0"/>
        <v>4.258979304592603</v>
      </c>
      <c r="J10" s="42">
        <f t="shared" si="1"/>
        <v>2.464898698113327</v>
      </c>
      <c r="K10" s="42">
        <f t="shared" si="2"/>
        <v>0</v>
      </c>
      <c r="L10" s="42">
        <f t="shared" si="3"/>
        <v>0</v>
      </c>
      <c r="M10" s="42">
        <f t="shared" si="4"/>
        <v>0.8149730457295945</v>
      </c>
    </row>
    <row r="11" spans="2:13" ht="21.75">
      <c r="B11" s="158" t="s">
        <v>173</v>
      </c>
      <c r="C11" s="39"/>
      <c r="D11" s="39">
        <v>0</v>
      </c>
      <c r="E11" s="39">
        <v>500</v>
      </c>
      <c r="F11" s="39">
        <v>500</v>
      </c>
      <c r="G11" s="39">
        <v>453.4591856905259</v>
      </c>
      <c r="H11" s="39">
        <v>450.7010706545316</v>
      </c>
      <c r="I11" s="42">
        <v>0</v>
      </c>
      <c r="J11" s="42">
        <v>0</v>
      </c>
      <c r="K11" s="42">
        <f t="shared" si="2"/>
        <v>-1.9350886903648612</v>
      </c>
      <c r="L11" s="42">
        <f t="shared" si="3"/>
        <v>-0.12194482273854002</v>
      </c>
      <c r="M11" s="42">
        <v>0</v>
      </c>
    </row>
    <row r="12" spans="2:13" ht="21.75" hidden="1">
      <c r="B12" s="158" t="s">
        <v>176</v>
      </c>
      <c r="C12" s="39"/>
      <c r="D12" s="39">
        <v>0</v>
      </c>
      <c r="E12" s="39">
        <v>500</v>
      </c>
      <c r="F12" s="39">
        <v>500</v>
      </c>
      <c r="G12" s="39">
        <v>500</v>
      </c>
      <c r="H12" s="39">
        <v>500</v>
      </c>
      <c r="I12" s="47">
        <v>0</v>
      </c>
      <c r="J12" s="47">
        <v>0</v>
      </c>
      <c r="K12" s="47">
        <f t="shared" si="2"/>
        <v>0</v>
      </c>
      <c r="L12" s="47">
        <f t="shared" si="3"/>
        <v>0</v>
      </c>
      <c r="M12" s="47">
        <v>0</v>
      </c>
    </row>
    <row r="13" spans="2:13" s="7" customFormat="1" ht="21.75">
      <c r="B13" s="34" t="s">
        <v>45</v>
      </c>
      <c r="C13" s="39">
        <v>4872.857534246576</v>
      </c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</row>
    <row r="14" spans="2:13" s="7" customFormat="1" ht="21">
      <c r="B14" s="35" t="s">
        <v>8</v>
      </c>
      <c r="C14" s="40">
        <f>C6-C13</f>
        <v>47490.29589041096</v>
      </c>
      <c r="D14" s="40">
        <f>D6+D13</f>
        <v>75237</v>
      </c>
      <c r="E14" s="40">
        <f>E6+E13</f>
        <v>83500</v>
      </c>
      <c r="F14" s="40">
        <f>F6+F13</f>
        <v>107500</v>
      </c>
      <c r="G14" s="40">
        <f>G6+G13</f>
        <v>97493.72492346307</v>
      </c>
      <c r="H14" s="40">
        <f>H6+H13</f>
        <v>96900.73019072428</v>
      </c>
      <c r="I14" s="56">
        <f t="shared" si="0"/>
        <v>10.98262822813243</v>
      </c>
      <c r="J14" s="56">
        <f t="shared" si="1"/>
        <v>7.397803389697377</v>
      </c>
      <c r="K14" s="56">
        <f t="shared" si="2"/>
        <v>-1.9350886903648612</v>
      </c>
      <c r="L14" s="56">
        <f t="shared" si="3"/>
        <v>-0.12194482273854002</v>
      </c>
      <c r="M14" s="56">
        <f t="shared" si="4"/>
        <v>1.701269001196648</v>
      </c>
    </row>
    <row r="15" spans="3:12" ht="21.75">
      <c r="C15" s="18"/>
      <c r="D15" s="18"/>
      <c r="E15" s="18"/>
      <c r="F15" s="18"/>
      <c r="G15" s="18"/>
      <c r="H15" s="18"/>
      <c r="I15" s="20"/>
      <c r="J15" s="20"/>
      <c r="K15" s="20"/>
      <c r="L15" s="20"/>
    </row>
    <row r="18" spans="2:8" ht="21.75">
      <c r="B18"/>
      <c r="C18"/>
      <c r="D18"/>
      <c r="E18"/>
      <c r="F18"/>
      <c r="G18"/>
      <c r="H18"/>
    </row>
    <row r="19" spans="2:8" ht="21.75">
      <c r="B19"/>
      <c r="C19"/>
      <c r="D19"/>
      <c r="E19"/>
      <c r="F19"/>
      <c r="G19"/>
      <c r="H19"/>
    </row>
    <row r="20" spans="2:8" ht="21.75">
      <c r="B20"/>
      <c r="C20"/>
      <c r="D20"/>
      <c r="E20"/>
      <c r="F20"/>
      <c r="G20"/>
      <c r="H20"/>
    </row>
    <row r="21" spans="2:8" ht="21.75">
      <c r="B21"/>
      <c r="C21"/>
      <c r="D21"/>
      <c r="E21"/>
      <c r="F21"/>
      <c r="G21"/>
      <c r="H21"/>
    </row>
    <row r="22" spans="2:8" ht="21.75">
      <c r="B22"/>
      <c r="C22"/>
      <c r="D22"/>
      <c r="E22"/>
      <c r="F22"/>
      <c r="G22"/>
      <c r="H22"/>
    </row>
    <row r="23" spans="2:8" ht="21.75">
      <c r="B23"/>
      <c r="C23"/>
      <c r="D23"/>
      <c r="E23"/>
      <c r="F23"/>
      <c r="G23"/>
      <c r="H23"/>
    </row>
    <row r="24" spans="2:8" ht="21.75">
      <c r="B24"/>
      <c r="C24"/>
      <c r="D24"/>
      <c r="E24"/>
      <c r="F24"/>
      <c r="G24"/>
      <c r="H24"/>
    </row>
    <row r="25" spans="2:8" ht="21.75">
      <c r="B25"/>
      <c r="C25"/>
      <c r="D25"/>
      <c r="E25"/>
      <c r="F25"/>
      <c r="G25"/>
      <c r="H25"/>
    </row>
    <row r="26" spans="2:8" ht="21.75">
      <c r="B26"/>
      <c r="C26"/>
      <c r="D26"/>
      <c r="E26"/>
      <c r="F26"/>
      <c r="G26"/>
      <c r="H26"/>
    </row>
    <row r="27" spans="2:8" ht="21.75">
      <c r="B27"/>
      <c r="C27"/>
      <c r="D27"/>
      <c r="E27"/>
      <c r="F27"/>
      <c r="G27"/>
      <c r="H27"/>
    </row>
    <row r="28" spans="2:8" ht="21.75">
      <c r="B28"/>
      <c r="C28"/>
      <c r="D28"/>
      <c r="E28"/>
      <c r="F28"/>
      <c r="G28"/>
      <c r="H28"/>
    </row>
    <row r="29" spans="2:8" ht="21.75">
      <c r="B29"/>
      <c r="C29"/>
      <c r="D29"/>
      <c r="E29"/>
      <c r="F29"/>
      <c r="G29"/>
      <c r="H29"/>
    </row>
    <row r="30" spans="2:8" ht="21.75">
      <c r="B30"/>
      <c r="C30"/>
      <c r="D30"/>
      <c r="E30"/>
      <c r="F30"/>
      <c r="G30"/>
      <c r="H30"/>
    </row>
  </sheetData>
  <mergeCells count="11">
    <mergeCell ref="H4:H5"/>
    <mergeCell ref="I4:M4"/>
    <mergeCell ref="B2:M2"/>
    <mergeCell ref="B3:M3"/>
    <mergeCell ref="B1:L1"/>
    <mergeCell ref="B4:B5"/>
    <mergeCell ref="C4:C5"/>
    <mergeCell ref="D4:D5"/>
    <mergeCell ref="E4:E5"/>
    <mergeCell ref="F4:F5"/>
    <mergeCell ref="G4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M21"/>
  <sheetViews>
    <sheetView showGridLines="0" workbookViewId="0" topLeftCell="B1">
      <selection activeCell="O8" sqref="O8"/>
    </sheetView>
  </sheetViews>
  <sheetFormatPr defaultColWidth="9.140625" defaultRowHeight="21.75"/>
  <cols>
    <col min="1" max="1" width="0.85546875" style="12" customWidth="1"/>
    <col min="2" max="2" width="13.140625" style="12" customWidth="1"/>
    <col min="3" max="3" width="7.7109375" style="12" hidden="1" customWidth="1"/>
    <col min="4" max="12" width="7.7109375" style="12" customWidth="1"/>
    <col min="13" max="16384" width="9.140625" style="12" customWidth="1"/>
  </cols>
  <sheetData>
    <row r="1" spans="2:12" ht="23.25">
      <c r="B1" s="202" t="s">
        <v>59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3" ht="29.25">
      <c r="B2" s="208" t="s">
        <v>229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2:13" ht="21.75">
      <c r="B3" s="244" t="s">
        <v>108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2:13" ht="21.75">
      <c r="B4" s="203" t="s">
        <v>13</v>
      </c>
      <c r="C4" s="236">
        <v>2543</v>
      </c>
      <c r="D4" s="213">
        <v>2549</v>
      </c>
      <c r="E4" s="213">
        <v>2550</v>
      </c>
      <c r="F4" s="213">
        <v>2554</v>
      </c>
      <c r="G4" s="213">
        <v>2559</v>
      </c>
      <c r="H4" s="213">
        <v>2564</v>
      </c>
      <c r="I4" s="206" t="s">
        <v>147</v>
      </c>
      <c r="J4" s="206"/>
      <c r="K4" s="206"/>
      <c r="L4" s="206"/>
      <c r="M4" s="207"/>
    </row>
    <row r="5" spans="2:13" ht="21.75">
      <c r="B5" s="204"/>
      <c r="C5" s="236"/>
      <c r="D5" s="214"/>
      <c r="E5" s="214"/>
      <c r="F5" s="214"/>
      <c r="G5" s="214"/>
      <c r="H5" s="214"/>
      <c r="I5" s="159">
        <v>2550</v>
      </c>
      <c r="J5" s="159" t="s">
        <v>2</v>
      </c>
      <c r="K5" s="159" t="s">
        <v>3</v>
      </c>
      <c r="L5" s="159" t="s">
        <v>119</v>
      </c>
      <c r="M5" s="106" t="s">
        <v>120</v>
      </c>
    </row>
    <row r="6" spans="2:13" s="13" customFormat="1" ht="21">
      <c r="B6" s="163" t="s">
        <v>41</v>
      </c>
      <c r="C6" s="38">
        <f>SUM(C7:C8)</f>
        <v>17.785747</v>
      </c>
      <c r="D6" s="38">
        <f>D7+D8</f>
        <v>18.867082</v>
      </c>
      <c r="E6" s="38">
        <f>E7+E8</f>
        <v>19.746049968425737</v>
      </c>
      <c r="F6" s="38">
        <f>F7+F8</f>
        <v>17.604524411214953</v>
      </c>
      <c r="G6" s="38">
        <f>G7+G8</f>
        <v>16.221576197761106</v>
      </c>
      <c r="H6" s="38">
        <f>H7+H8</f>
        <v>15.673361591725778</v>
      </c>
      <c r="I6" s="161">
        <v>3.8219544950231166</v>
      </c>
      <c r="J6" s="161">
        <v>-3.2202813912662998</v>
      </c>
      <c r="K6" s="161">
        <v>-1.8731252756758132</v>
      </c>
      <c r="L6" s="161">
        <v>-1.2424966960733808</v>
      </c>
      <c r="M6" s="161">
        <v>-2.1154516321822414</v>
      </c>
    </row>
    <row r="7" spans="2:13" ht="21.75">
      <c r="B7" s="145" t="s">
        <v>178</v>
      </c>
      <c r="C7" s="122">
        <v>13.651615</v>
      </c>
      <c r="D7" s="122">
        <v>15.815374</v>
      </c>
      <c r="E7" s="122">
        <v>16.746049968425737</v>
      </c>
      <c r="F7" s="122">
        <v>16.704524411214955</v>
      </c>
      <c r="G7" s="122">
        <v>15.621576197761105</v>
      </c>
      <c r="H7" s="122">
        <v>15.573361591725778</v>
      </c>
      <c r="I7" s="42">
        <v>5.8846282637750935</v>
      </c>
      <c r="J7" s="42">
        <v>1.0999474371590878</v>
      </c>
      <c r="K7" s="42">
        <v>-1.33158604225736</v>
      </c>
      <c r="L7" s="42">
        <v>-0.06180457071709444</v>
      </c>
      <c r="M7" s="42">
        <v>-0.10275144468481212</v>
      </c>
    </row>
    <row r="8" spans="2:13" ht="21.75">
      <c r="B8" s="145" t="s">
        <v>38</v>
      </c>
      <c r="C8" s="122">
        <v>4.134132</v>
      </c>
      <c r="D8" s="122">
        <v>3.051708</v>
      </c>
      <c r="E8" s="122">
        <v>3</v>
      </c>
      <c r="F8" s="122">
        <v>0.9</v>
      </c>
      <c r="G8" s="122">
        <v>0.6</v>
      </c>
      <c r="H8" s="122">
        <v>0.1</v>
      </c>
      <c r="I8" s="42">
        <v>-1.6943954008706075</v>
      </c>
      <c r="J8" s="42">
        <v>-21.66787529329117</v>
      </c>
      <c r="K8" s="42">
        <v>-7.7892088518272224</v>
      </c>
      <c r="L8" s="42">
        <v>-30.11728812284208</v>
      </c>
      <c r="M8" s="42">
        <v>-20.378479246837255</v>
      </c>
    </row>
    <row r="9" spans="2:13" s="13" customFormat="1" ht="21.75">
      <c r="B9" s="164" t="s">
        <v>12</v>
      </c>
      <c r="C9" s="122">
        <v>4.183</v>
      </c>
      <c r="D9" s="129">
        <v>11.471499999999999</v>
      </c>
      <c r="E9" s="129">
        <v>15.22933649862765</v>
      </c>
      <c r="F9" s="129">
        <v>20.563359226544563</v>
      </c>
      <c r="G9" s="129">
        <v>33.17035322816074</v>
      </c>
      <c r="H9" s="129">
        <v>39.7022233135064</v>
      </c>
      <c r="I9" s="47">
        <v>32.758022042694066</v>
      </c>
      <c r="J9" s="47">
        <v>12.381486049629565</v>
      </c>
      <c r="K9" s="47">
        <v>10.035090957484915</v>
      </c>
      <c r="L9" s="47">
        <v>3.6604157435583096</v>
      </c>
      <c r="M9" s="47">
        <v>8.62913164126795</v>
      </c>
    </row>
    <row r="10" spans="2:13" s="13" customFormat="1" ht="21">
      <c r="B10" s="35" t="s">
        <v>8</v>
      </c>
      <c r="C10" s="40">
        <f aca="true" t="shared" si="0" ref="C10:H10">C6+C9</f>
        <v>21.968747</v>
      </c>
      <c r="D10" s="40">
        <f t="shared" si="0"/>
        <v>30.338582</v>
      </c>
      <c r="E10" s="40">
        <f t="shared" si="0"/>
        <v>34.97538646705338</v>
      </c>
      <c r="F10" s="40">
        <f t="shared" si="0"/>
        <v>38.167883637759516</v>
      </c>
      <c r="G10" s="40">
        <f t="shared" si="0"/>
        <v>49.391929425921845</v>
      </c>
      <c r="H10" s="40">
        <f t="shared" si="0"/>
        <v>55.37558490523218</v>
      </c>
      <c r="I10" s="56">
        <v>20.34104223610882</v>
      </c>
      <c r="J10" s="56">
        <v>6.772025218982236</v>
      </c>
      <c r="K10" s="56">
        <v>7.3919859609444805</v>
      </c>
      <c r="L10" s="56">
        <v>2.9035467635682988</v>
      </c>
      <c r="M10" s="56">
        <v>5.670371102755434</v>
      </c>
    </row>
    <row r="11" spans="3:8" ht="21.75">
      <c r="C11" s="16"/>
      <c r="D11" s="16"/>
      <c r="E11" s="16"/>
      <c r="F11" s="16"/>
      <c r="G11" s="16"/>
      <c r="H11" s="16"/>
    </row>
    <row r="12" ht="21.75">
      <c r="B12" s="12" t="s">
        <v>148</v>
      </c>
    </row>
    <row r="13" spans="2:9" ht="21.75">
      <c r="B13"/>
      <c r="C13"/>
      <c r="D13"/>
      <c r="E13"/>
      <c r="F13"/>
      <c r="G13"/>
      <c r="H13"/>
      <c r="I13"/>
    </row>
    <row r="14" spans="2:9" ht="21.75">
      <c r="B14"/>
      <c r="C14"/>
      <c r="D14"/>
      <c r="E14"/>
      <c r="F14"/>
      <c r="G14"/>
      <c r="H14"/>
      <c r="I14"/>
    </row>
    <row r="15" spans="2:9" ht="21.75">
      <c r="B15"/>
      <c r="C15"/>
      <c r="D15"/>
      <c r="E15"/>
      <c r="F15"/>
      <c r="G15"/>
      <c r="H15"/>
      <c r="I15"/>
    </row>
    <row r="16" spans="2:9" ht="21.75">
      <c r="B16"/>
      <c r="C16"/>
      <c r="D16"/>
      <c r="E16"/>
      <c r="F16"/>
      <c r="G16"/>
      <c r="H16"/>
      <c r="I16"/>
    </row>
    <row r="17" spans="2:9" ht="21.75">
      <c r="B17"/>
      <c r="C17"/>
      <c r="D17"/>
      <c r="E17"/>
      <c r="F17"/>
      <c r="G17"/>
      <c r="H17"/>
      <c r="I17"/>
    </row>
    <row r="18" spans="2:9" ht="21.75">
      <c r="B18"/>
      <c r="C18"/>
      <c r="D18"/>
      <c r="E18"/>
      <c r="F18"/>
      <c r="G18"/>
      <c r="H18"/>
      <c r="I18"/>
    </row>
    <row r="19" spans="2:9" ht="21.75">
      <c r="B19"/>
      <c r="C19"/>
      <c r="D19"/>
      <c r="E19"/>
      <c r="F19"/>
      <c r="G19"/>
      <c r="H19"/>
      <c r="I19"/>
    </row>
    <row r="20" spans="2:9" ht="21.75">
      <c r="B20"/>
      <c r="C20"/>
      <c r="D20"/>
      <c r="E20"/>
      <c r="F20"/>
      <c r="G20"/>
      <c r="H20"/>
      <c r="I20"/>
    </row>
    <row r="21" spans="2:9" ht="21.75">
      <c r="B21"/>
      <c r="C21"/>
      <c r="D21"/>
      <c r="E21"/>
      <c r="F21"/>
      <c r="G21"/>
      <c r="H21"/>
      <c r="I21"/>
    </row>
  </sheetData>
  <mergeCells count="11">
    <mergeCell ref="B1:L1"/>
    <mergeCell ref="B4:B5"/>
    <mergeCell ref="C4:C5"/>
    <mergeCell ref="D4:D5"/>
    <mergeCell ref="E4:E5"/>
    <mergeCell ref="F4:F5"/>
    <mergeCell ref="G4:G5"/>
    <mergeCell ref="H4:H5"/>
    <mergeCell ref="B2:M2"/>
    <mergeCell ref="I4:M4"/>
    <mergeCell ref="B3:M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M15"/>
  <sheetViews>
    <sheetView showGridLines="0" workbookViewId="0" topLeftCell="B1">
      <selection activeCell="O18" sqref="O18"/>
    </sheetView>
  </sheetViews>
  <sheetFormatPr defaultColWidth="9.140625" defaultRowHeight="21.75"/>
  <cols>
    <col min="1" max="1" width="0.85546875" style="0" customWidth="1"/>
    <col min="2" max="2" width="17.57421875" style="0" customWidth="1"/>
    <col min="3" max="3" width="7.7109375" style="0" hidden="1" customWidth="1"/>
    <col min="4" max="12" width="7.7109375" style="0" customWidth="1"/>
  </cols>
  <sheetData>
    <row r="1" spans="2:12" ht="23.25">
      <c r="B1" s="202" t="s">
        <v>60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3" ht="29.25">
      <c r="B2" s="201" t="s">
        <v>140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2:13" ht="21.75">
      <c r="B3" s="200" t="s">
        <v>117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:13" ht="21.75">
      <c r="B4" s="203" t="s">
        <v>145</v>
      </c>
      <c r="C4" s="242">
        <v>2543</v>
      </c>
      <c r="D4" s="213">
        <v>2549</v>
      </c>
      <c r="E4" s="213">
        <v>2550</v>
      </c>
      <c r="F4" s="213">
        <v>2554</v>
      </c>
      <c r="G4" s="213">
        <v>2559</v>
      </c>
      <c r="H4" s="213">
        <v>2564</v>
      </c>
      <c r="I4" s="238" t="s">
        <v>127</v>
      </c>
      <c r="J4" s="238"/>
      <c r="K4" s="238"/>
      <c r="L4" s="238"/>
      <c r="M4" s="239"/>
    </row>
    <row r="5" spans="2:13" ht="21.75">
      <c r="B5" s="204"/>
      <c r="C5" s="243"/>
      <c r="D5" s="214"/>
      <c r="E5" s="214"/>
      <c r="F5" s="214"/>
      <c r="G5" s="214"/>
      <c r="H5" s="214"/>
      <c r="I5" s="91">
        <v>2550</v>
      </c>
      <c r="J5" s="91" t="s">
        <v>2</v>
      </c>
      <c r="K5" s="91" t="s">
        <v>3</v>
      </c>
      <c r="L5" s="91" t="s">
        <v>119</v>
      </c>
      <c r="M5" s="91" t="s">
        <v>120</v>
      </c>
    </row>
    <row r="6" spans="2:13" ht="21.75">
      <c r="B6" s="119" t="s">
        <v>139</v>
      </c>
      <c r="C6" s="111"/>
      <c r="D6" s="112">
        <f>SUM(D7:D11)</f>
        <v>2417.3561643835615</v>
      </c>
      <c r="E6" s="112">
        <f>SUM(E7:E11)</f>
        <v>2451.625649387538</v>
      </c>
      <c r="F6" s="112">
        <f>SUM(F7:F11)</f>
        <v>3046.3423000000003</v>
      </c>
      <c r="G6" s="112">
        <f>SUM(G7:G11)</f>
        <v>3924.455287881019</v>
      </c>
      <c r="H6" s="112">
        <f>SUM(H7:H11)</f>
        <v>4721.795216309931</v>
      </c>
      <c r="I6" s="47">
        <f>((E6/D6)-1)*100</f>
        <v>1.4176431884093343</v>
      </c>
      <c r="J6" s="47">
        <f>(((F6/D6)^(1/5))-1)*100</f>
        <v>4.733981012861288</v>
      </c>
      <c r="K6" s="47">
        <f>(((G6/F6)^(1/5))-1)*100</f>
        <v>5.1962205437337206</v>
      </c>
      <c r="L6" s="48">
        <f>(((H6/G6)^(1/5))-1)*100</f>
        <v>3.768503235072207</v>
      </c>
      <c r="M6" s="47">
        <f>(((H6/D6)^(1/15))-1)*100</f>
        <v>4.564540588009591</v>
      </c>
    </row>
    <row r="7" spans="2:13" ht="21.75">
      <c r="B7" s="109" t="s">
        <v>138</v>
      </c>
      <c r="C7" s="39">
        <v>938.0725956284155</v>
      </c>
      <c r="D7" s="110">
        <v>696</v>
      </c>
      <c r="E7" s="110">
        <v>813.4832443443808</v>
      </c>
      <c r="F7" s="110">
        <v>1131.1526079110008</v>
      </c>
      <c r="G7" s="110">
        <v>1237.698813850111</v>
      </c>
      <c r="H7" s="110">
        <v>1329.370175547143</v>
      </c>
      <c r="I7" s="42">
        <f aca="true" t="shared" si="0" ref="I7:I15">((E7/D7)-1)*100</f>
        <v>16.879776486261598</v>
      </c>
      <c r="J7" s="42">
        <f aca="true" t="shared" si="1" ref="J7:J15">(((F7/D7)^(1/5))-1)*100</f>
        <v>10.200202434623119</v>
      </c>
      <c r="K7" s="42">
        <f aca="true" t="shared" si="2" ref="K7:K15">(((G7/F7)^(1/5))-1)*100</f>
        <v>1.816638527475467</v>
      </c>
      <c r="L7" s="43">
        <f aca="true" t="shared" si="3" ref="L7:L15">(((H7/G7)^(1/5))-1)*100</f>
        <v>1.4392877747067212</v>
      </c>
      <c r="M7" s="42">
        <f aca="true" t="shared" si="4" ref="M7:M15">(((H7/D7)^(1/15))-1)*100</f>
        <v>4.4084814844691955</v>
      </c>
    </row>
    <row r="8" spans="2:13" ht="21.75">
      <c r="B8" s="109" t="s">
        <v>133</v>
      </c>
      <c r="C8" s="39">
        <v>263.4001092896173</v>
      </c>
      <c r="D8" s="110">
        <v>301</v>
      </c>
      <c r="E8" s="110">
        <v>315.11911012758605</v>
      </c>
      <c r="F8" s="110">
        <v>272.9207101762145</v>
      </c>
      <c r="G8" s="110">
        <v>11.97592038013896</v>
      </c>
      <c r="H8" s="110">
        <v>0</v>
      </c>
      <c r="I8" s="42">
        <f t="shared" si="0"/>
        <v>4.690734261656493</v>
      </c>
      <c r="J8" s="42">
        <f t="shared" si="1"/>
        <v>-1.939523463316617</v>
      </c>
      <c r="K8" s="42">
        <f t="shared" si="2"/>
        <v>-46.487593568548</v>
      </c>
      <c r="L8" s="43">
        <f t="shared" si="3"/>
        <v>-100</v>
      </c>
      <c r="M8" s="42">
        <f t="shared" si="4"/>
        <v>-100</v>
      </c>
    </row>
    <row r="9" spans="2:13" ht="21.75">
      <c r="B9" s="109" t="s">
        <v>134</v>
      </c>
      <c r="C9" s="39">
        <v>146.24600819672128</v>
      </c>
      <c r="D9" s="110">
        <v>610</v>
      </c>
      <c r="E9" s="110">
        <v>425.09557923321455</v>
      </c>
      <c r="F9" s="110">
        <v>336.2251724624102</v>
      </c>
      <c r="G9" s="110">
        <v>403.0965409409153</v>
      </c>
      <c r="H9" s="110">
        <v>287.9109053938356</v>
      </c>
      <c r="I9" s="42">
        <f t="shared" si="0"/>
        <v>-30.31220012570254</v>
      </c>
      <c r="J9" s="42">
        <f t="shared" si="1"/>
        <v>-11.231255393880723</v>
      </c>
      <c r="K9" s="42">
        <f t="shared" si="2"/>
        <v>3.6945113262122575</v>
      </c>
      <c r="L9" s="43">
        <f t="shared" si="3"/>
        <v>-6.508999212504085</v>
      </c>
      <c r="M9" s="42">
        <f t="shared" si="4"/>
        <v>-4.882180614193565</v>
      </c>
    </row>
    <row r="10" spans="2:13" ht="21.75">
      <c r="B10" s="109" t="s">
        <v>135</v>
      </c>
      <c r="C10" s="39">
        <v>358.73139344262296</v>
      </c>
      <c r="D10" s="110">
        <v>347.5178082191781</v>
      </c>
      <c r="E10" s="110">
        <v>427.9277156823568</v>
      </c>
      <c r="F10" s="110">
        <v>730.789868431782</v>
      </c>
      <c r="G10" s="110">
        <v>1516.0778795252727</v>
      </c>
      <c r="H10" s="110">
        <v>2207.5125000000003</v>
      </c>
      <c r="I10" s="42">
        <f t="shared" si="0"/>
        <v>23.13835595224072</v>
      </c>
      <c r="J10" s="42">
        <f t="shared" si="1"/>
        <v>16.028075972095344</v>
      </c>
      <c r="K10" s="42">
        <f t="shared" si="2"/>
        <v>15.71397126682812</v>
      </c>
      <c r="L10" s="43">
        <f t="shared" si="3"/>
        <v>7.804361588717512</v>
      </c>
      <c r="M10" s="42">
        <f t="shared" si="4"/>
        <v>13.117137664385448</v>
      </c>
    </row>
    <row r="11" spans="2:13" ht="21.75">
      <c r="B11" s="109" t="s">
        <v>136</v>
      </c>
      <c r="C11" s="62">
        <v>104.70699726775956</v>
      </c>
      <c r="D11" s="110">
        <v>462.8383561643836</v>
      </c>
      <c r="E11" s="110">
        <v>470</v>
      </c>
      <c r="F11" s="110">
        <v>575.2539410185927</v>
      </c>
      <c r="G11" s="110">
        <v>755.6061331845813</v>
      </c>
      <c r="H11" s="110">
        <v>897.0016353689521</v>
      </c>
      <c r="I11" s="42">
        <f t="shared" si="0"/>
        <v>1.5473315338352833</v>
      </c>
      <c r="J11" s="42">
        <f t="shared" si="1"/>
        <v>4.444614684566295</v>
      </c>
      <c r="K11" s="42">
        <f t="shared" si="2"/>
        <v>5.605654953011974</v>
      </c>
      <c r="L11" s="43">
        <f t="shared" si="3"/>
        <v>3.4902776471497976</v>
      </c>
      <c r="M11" s="42">
        <f t="shared" si="4"/>
        <v>4.509938656567325</v>
      </c>
    </row>
    <row r="12" spans="2:13" s="107" customFormat="1" ht="21">
      <c r="B12" s="115" t="s">
        <v>137</v>
      </c>
      <c r="C12" s="116">
        <v>306</v>
      </c>
      <c r="D12" s="117">
        <v>526.7068493150684</v>
      </c>
      <c r="E12" s="117">
        <v>567.3307958982732</v>
      </c>
      <c r="F12" s="117">
        <v>1009.4353239726029</v>
      </c>
      <c r="G12" s="117">
        <v>1216.517713422126</v>
      </c>
      <c r="H12" s="117">
        <v>1215.680651585162</v>
      </c>
      <c r="I12" s="47">
        <f t="shared" si="0"/>
        <v>7.712819120547287</v>
      </c>
      <c r="J12" s="47">
        <f t="shared" si="1"/>
        <v>13.894278158028994</v>
      </c>
      <c r="K12" s="47">
        <f t="shared" si="2"/>
        <v>3.802541699873019</v>
      </c>
      <c r="L12" s="48">
        <f t="shared" si="3"/>
        <v>-0.013765394604292602</v>
      </c>
      <c r="M12" s="47">
        <f t="shared" si="4"/>
        <v>5.734496750425211</v>
      </c>
    </row>
    <row r="13" spans="2:13" s="107" customFormat="1" ht="21">
      <c r="B13" s="115" t="s">
        <v>47</v>
      </c>
      <c r="C13" s="118">
        <f>SUM(C7:C12)</f>
        <v>2117.157103825137</v>
      </c>
      <c r="D13" s="52">
        <v>301.5178082191781</v>
      </c>
      <c r="E13" s="52">
        <v>333.4145162359405</v>
      </c>
      <c r="F13" s="52">
        <v>588.4</v>
      </c>
      <c r="G13" s="52">
        <v>730.8906387185854</v>
      </c>
      <c r="H13" s="52">
        <v>898.7320366555211</v>
      </c>
      <c r="I13" s="47">
        <f t="shared" si="0"/>
        <v>10.57871447300258</v>
      </c>
      <c r="J13" s="47">
        <f t="shared" si="1"/>
        <v>14.306766413656359</v>
      </c>
      <c r="K13" s="47">
        <f t="shared" si="2"/>
        <v>4.4325655064621605</v>
      </c>
      <c r="L13" s="48">
        <f t="shared" si="3"/>
        <v>4.221078908064979</v>
      </c>
      <c r="M13" s="47">
        <f t="shared" si="4"/>
        <v>7.552658640846155</v>
      </c>
    </row>
    <row r="14" spans="2:13" s="107" customFormat="1" ht="21">
      <c r="B14" s="115" t="s">
        <v>146</v>
      </c>
      <c r="C14" s="115"/>
      <c r="D14" s="52">
        <v>10.810958904109588</v>
      </c>
      <c r="E14" s="52">
        <v>36.604555875306964</v>
      </c>
      <c r="F14" s="52">
        <v>253.5</v>
      </c>
      <c r="G14" s="52">
        <v>466.18812240000005</v>
      </c>
      <c r="H14" s="52">
        <v>605.7207672272109</v>
      </c>
      <c r="I14" s="47">
        <f t="shared" si="0"/>
        <v>238.58750366160777</v>
      </c>
      <c r="J14" s="47">
        <f t="shared" si="1"/>
        <v>87.94152627434346</v>
      </c>
      <c r="K14" s="47">
        <f t="shared" si="2"/>
        <v>12.957909965282255</v>
      </c>
      <c r="L14" s="48">
        <f t="shared" si="3"/>
        <v>5.376131717879229</v>
      </c>
      <c r="M14" s="47">
        <f t="shared" si="4"/>
        <v>30.785786921128853</v>
      </c>
    </row>
    <row r="15" spans="2:13" s="107" customFormat="1" ht="21">
      <c r="B15" s="113" t="s">
        <v>8</v>
      </c>
      <c r="C15" s="113"/>
      <c r="D15" s="114">
        <f>D6+D12+D13+D14</f>
        <v>3256.391780821918</v>
      </c>
      <c r="E15" s="114">
        <f>E6+E12+E13+E14</f>
        <v>3388.975517397059</v>
      </c>
      <c r="F15" s="114">
        <f>F6+F12+F13+F14</f>
        <v>4897.677623972603</v>
      </c>
      <c r="G15" s="114">
        <f>G6+G12+G13+G14</f>
        <v>6338.05176242173</v>
      </c>
      <c r="H15" s="114">
        <f>H6+H12+H13+H14</f>
        <v>7441.928671777825</v>
      </c>
      <c r="I15" s="56">
        <f t="shared" si="0"/>
        <v>4.071492175971425</v>
      </c>
      <c r="J15" s="56">
        <f t="shared" si="1"/>
        <v>8.505239305149326</v>
      </c>
      <c r="K15" s="56">
        <f t="shared" si="2"/>
        <v>5.291452598340429</v>
      </c>
      <c r="L15" s="57">
        <f t="shared" si="3"/>
        <v>3.2632868135606063</v>
      </c>
      <c r="M15" s="56">
        <f t="shared" si="4"/>
        <v>5.664699807788742</v>
      </c>
    </row>
  </sheetData>
  <mergeCells count="11">
    <mergeCell ref="H4:H5"/>
    <mergeCell ref="B1:L1"/>
    <mergeCell ref="B4:B5"/>
    <mergeCell ref="C4:C5"/>
    <mergeCell ref="D4:D5"/>
    <mergeCell ref="E4:E5"/>
    <mergeCell ref="F4:F5"/>
    <mergeCell ref="B2:M2"/>
    <mergeCell ref="G4:G5"/>
    <mergeCell ref="I4:M4"/>
    <mergeCell ref="B3:M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M15"/>
  <sheetViews>
    <sheetView showGridLines="0" workbookViewId="0" topLeftCell="A1">
      <selection activeCell="N19" sqref="N19"/>
    </sheetView>
  </sheetViews>
  <sheetFormatPr defaultColWidth="9.140625" defaultRowHeight="21.75"/>
  <cols>
    <col min="1" max="1" width="0.85546875" style="0" customWidth="1"/>
    <col min="2" max="2" width="17.57421875" style="0" customWidth="1"/>
    <col min="3" max="3" width="7.7109375" style="0" hidden="1" customWidth="1"/>
    <col min="4" max="12" width="7.7109375" style="0" customWidth="1"/>
  </cols>
  <sheetData>
    <row r="1" spans="2:12" ht="23.25">
      <c r="B1" s="202" t="s">
        <v>205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3" ht="29.25">
      <c r="B2" s="201" t="s">
        <v>201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2:13" ht="21.75">
      <c r="B3" s="200" t="s">
        <v>117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:13" ht="21.75">
      <c r="B4" s="203" t="s">
        <v>145</v>
      </c>
      <c r="C4" s="242">
        <v>2543</v>
      </c>
      <c r="D4" s="213">
        <v>2549</v>
      </c>
      <c r="E4" s="213">
        <v>2550</v>
      </c>
      <c r="F4" s="213">
        <v>2554</v>
      </c>
      <c r="G4" s="213">
        <v>2559</v>
      </c>
      <c r="H4" s="213">
        <v>2564</v>
      </c>
      <c r="I4" s="238" t="s">
        <v>127</v>
      </c>
      <c r="J4" s="238"/>
      <c r="K4" s="238"/>
      <c r="L4" s="238"/>
      <c r="M4" s="239"/>
    </row>
    <row r="5" spans="2:13" ht="21.75">
      <c r="B5" s="204"/>
      <c r="C5" s="243"/>
      <c r="D5" s="214"/>
      <c r="E5" s="214"/>
      <c r="F5" s="214"/>
      <c r="G5" s="214"/>
      <c r="H5" s="214"/>
      <c r="I5" s="91">
        <v>2550</v>
      </c>
      <c r="J5" s="91" t="s">
        <v>2</v>
      </c>
      <c r="K5" s="91" t="s">
        <v>3</v>
      </c>
      <c r="L5" s="91" t="s">
        <v>119</v>
      </c>
      <c r="M5" s="91" t="s">
        <v>120</v>
      </c>
    </row>
    <row r="6" spans="2:13" ht="21.75">
      <c r="B6" s="119" t="s">
        <v>139</v>
      </c>
      <c r="C6" s="111"/>
      <c r="D6" s="112">
        <f>SUM(D7:D11)</f>
        <v>2417.3561643835615</v>
      </c>
      <c r="E6" s="112">
        <f>SUM(E7:E11)</f>
        <v>2451.625649387538</v>
      </c>
      <c r="F6" s="112">
        <f>SUM(F7:F11)</f>
        <v>3046.3423000000003</v>
      </c>
      <c r="G6" s="112">
        <f>SUM(G7:G11)</f>
        <v>3924.455287881019</v>
      </c>
      <c r="H6" s="112">
        <f>SUM(H7:H11)</f>
        <v>3527.311408518834</v>
      </c>
      <c r="I6" s="47">
        <f aca="true" t="shared" si="0" ref="I6:I15">((E6/D6)-1)*100</f>
        <v>1.4176431884093343</v>
      </c>
      <c r="J6" s="47">
        <f aca="true" t="shared" si="1" ref="J6:J15">(((F6/D6)^(1/5))-1)*100</f>
        <v>4.733981012861288</v>
      </c>
      <c r="K6" s="47">
        <f aca="true" t="shared" si="2" ref="K6:K15">(((G6/F6)^(1/5))-1)*100</f>
        <v>5.1962205437337206</v>
      </c>
      <c r="L6" s="48">
        <f aca="true" t="shared" si="3" ref="L6:L15">(((H6/G6)^(1/5))-1)*100</f>
        <v>-2.1112272934412535</v>
      </c>
      <c r="M6" s="47">
        <f aca="true" t="shared" si="4" ref="M6:M15">(((H6/D6)^(1/15))-1)*100</f>
        <v>2.5510734528251033</v>
      </c>
    </row>
    <row r="7" spans="2:13" ht="21.75">
      <c r="B7" s="109" t="s">
        <v>138</v>
      </c>
      <c r="C7" s="39">
        <v>938.0725956284155</v>
      </c>
      <c r="D7" s="110">
        <v>696</v>
      </c>
      <c r="E7" s="110">
        <v>813.4832443443808</v>
      </c>
      <c r="F7" s="110">
        <v>1131.1526079110008</v>
      </c>
      <c r="G7" s="110">
        <v>1337.328904782488</v>
      </c>
      <c r="H7" s="110">
        <v>1030.2858861635807</v>
      </c>
      <c r="I7" s="42">
        <f t="shared" si="0"/>
        <v>16.879776486261598</v>
      </c>
      <c r="J7" s="42">
        <f t="shared" si="1"/>
        <v>10.200202434623119</v>
      </c>
      <c r="K7" s="42">
        <f t="shared" si="2"/>
        <v>3.405444559590798</v>
      </c>
      <c r="L7" s="43">
        <f t="shared" si="3"/>
        <v>-5.083021725043668</v>
      </c>
      <c r="M7" s="42">
        <f t="shared" si="4"/>
        <v>2.6494359713208793</v>
      </c>
    </row>
    <row r="8" spans="2:13" ht="21.75">
      <c r="B8" s="109" t="s">
        <v>133</v>
      </c>
      <c r="C8" s="39">
        <v>263.4001092896173</v>
      </c>
      <c r="D8" s="110">
        <v>301</v>
      </c>
      <c r="E8" s="110">
        <v>315.11911012758605</v>
      </c>
      <c r="F8" s="110">
        <v>272.9207101762145</v>
      </c>
      <c r="G8" s="110">
        <v>11.97592038013896</v>
      </c>
      <c r="H8" s="110">
        <v>0</v>
      </c>
      <c r="I8" s="42">
        <f t="shared" si="0"/>
        <v>4.690734261656493</v>
      </c>
      <c r="J8" s="42">
        <f t="shared" si="1"/>
        <v>-1.939523463316617</v>
      </c>
      <c r="K8" s="42">
        <f t="shared" si="2"/>
        <v>-46.487593568548</v>
      </c>
      <c r="L8" s="43">
        <f t="shared" si="3"/>
        <v>-100</v>
      </c>
      <c r="M8" s="42">
        <f t="shared" si="4"/>
        <v>-100</v>
      </c>
    </row>
    <row r="9" spans="2:13" ht="21.75">
      <c r="B9" s="109" t="s">
        <v>134</v>
      </c>
      <c r="C9" s="39">
        <v>146.24600819672128</v>
      </c>
      <c r="D9" s="110">
        <v>610</v>
      </c>
      <c r="E9" s="110">
        <v>425.09557923321455</v>
      </c>
      <c r="F9" s="110">
        <v>336.2251724624102</v>
      </c>
      <c r="G9" s="110">
        <v>403.0965409409153</v>
      </c>
      <c r="H9" s="110">
        <v>287.9109053938356</v>
      </c>
      <c r="I9" s="42">
        <f t="shared" si="0"/>
        <v>-30.31220012570254</v>
      </c>
      <c r="J9" s="42">
        <f t="shared" si="1"/>
        <v>-11.231255393880723</v>
      </c>
      <c r="K9" s="42">
        <f t="shared" si="2"/>
        <v>3.6945113262122575</v>
      </c>
      <c r="L9" s="43">
        <f t="shared" si="3"/>
        <v>-6.508999212504085</v>
      </c>
      <c r="M9" s="42">
        <f t="shared" si="4"/>
        <v>-4.882180614193565</v>
      </c>
    </row>
    <row r="10" spans="2:13" ht="21.75">
      <c r="B10" s="109" t="s">
        <v>135</v>
      </c>
      <c r="C10" s="39">
        <v>358.73139344262296</v>
      </c>
      <c r="D10" s="110">
        <v>347.5178082191781</v>
      </c>
      <c r="E10" s="110">
        <v>427.9277156823568</v>
      </c>
      <c r="F10" s="110">
        <v>730.789868431782</v>
      </c>
      <c r="G10" s="110">
        <v>1416.447788592896</v>
      </c>
      <c r="H10" s="110">
        <v>1312.1129815924655</v>
      </c>
      <c r="I10" s="42">
        <f t="shared" si="0"/>
        <v>23.13835595224072</v>
      </c>
      <c r="J10" s="42">
        <f t="shared" si="1"/>
        <v>16.028075972095344</v>
      </c>
      <c r="K10" s="42">
        <f t="shared" si="2"/>
        <v>14.151496823722809</v>
      </c>
      <c r="L10" s="43">
        <f t="shared" si="3"/>
        <v>-1.5186184886319065</v>
      </c>
      <c r="M10" s="42">
        <f t="shared" si="4"/>
        <v>9.261278456971066</v>
      </c>
    </row>
    <row r="11" spans="2:13" ht="21.75">
      <c r="B11" s="109" t="s">
        <v>136</v>
      </c>
      <c r="C11" s="62">
        <v>104.70699726775956</v>
      </c>
      <c r="D11" s="110">
        <v>462.8383561643836</v>
      </c>
      <c r="E11" s="110">
        <v>470</v>
      </c>
      <c r="F11" s="110">
        <v>575.2539410185927</v>
      </c>
      <c r="G11" s="110">
        <v>755.6061331845813</v>
      </c>
      <c r="H11" s="110">
        <v>897.0016353689521</v>
      </c>
      <c r="I11" s="42">
        <f t="shared" si="0"/>
        <v>1.5473315338352833</v>
      </c>
      <c r="J11" s="42">
        <f t="shared" si="1"/>
        <v>4.444614684566295</v>
      </c>
      <c r="K11" s="42">
        <f t="shared" si="2"/>
        <v>5.605654953011974</v>
      </c>
      <c r="L11" s="43">
        <f t="shared" si="3"/>
        <v>3.4902776471497976</v>
      </c>
      <c r="M11" s="42">
        <f t="shared" si="4"/>
        <v>4.509938656567325</v>
      </c>
    </row>
    <row r="12" spans="2:13" s="107" customFormat="1" ht="21">
      <c r="B12" s="115" t="s">
        <v>137</v>
      </c>
      <c r="C12" s="116">
        <v>306</v>
      </c>
      <c r="D12" s="117">
        <v>526.7068493150684</v>
      </c>
      <c r="E12" s="117">
        <v>567.3307958982732</v>
      </c>
      <c r="F12" s="117">
        <v>1009.4353239726029</v>
      </c>
      <c r="G12" s="117">
        <v>1216.517713422126</v>
      </c>
      <c r="H12" s="117">
        <v>1215.680651585162</v>
      </c>
      <c r="I12" s="47">
        <f t="shared" si="0"/>
        <v>7.712819120547287</v>
      </c>
      <c r="J12" s="47">
        <f t="shared" si="1"/>
        <v>13.894278158028994</v>
      </c>
      <c r="K12" s="47">
        <f t="shared" si="2"/>
        <v>3.802541699873019</v>
      </c>
      <c r="L12" s="48">
        <f t="shared" si="3"/>
        <v>-0.013765394604292602</v>
      </c>
      <c r="M12" s="47">
        <f t="shared" si="4"/>
        <v>5.734496750425211</v>
      </c>
    </row>
    <row r="13" spans="2:13" s="107" customFormat="1" ht="21">
      <c r="B13" s="115" t="s">
        <v>47</v>
      </c>
      <c r="C13" s="118">
        <f>SUM(C7:C12)</f>
        <v>2117.157103825137</v>
      </c>
      <c r="D13" s="52">
        <v>301.5178082191781</v>
      </c>
      <c r="E13" s="52">
        <v>333.4145162359405</v>
      </c>
      <c r="F13" s="52">
        <v>588.4</v>
      </c>
      <c r="G13" s="52">
        <v>730.8906387185854</v>
      </c>
      <c r="H13" s="52">
        <v>898.7320366555211</v>
      </c>
      <c r="I13" s="47">
        <f t="shared" si="0"/>
        <v>10.57871447300258</v>
      </c>
      <c r="J13" s="47">
        <f t="shared" si="1"/>
        <v>14.306766413656359</v>
      </c>
      <c r="K13" s="47">
        <f t="shared" si="2"/>
        <v>4.4325655064621605</v>
      </c>
      <c r="L13" s="48">
        <f t="shared" si="3"/>
        <v>4.221078908064979</v>
      </c>
      <c r="M13" s="47">
        <f t="shared" si="4"/>
        <v>7.552658640846155</v>
      </c>
    </row>
    <row r="14" spans="2:13" s="107" customFormat="1" ht="21">
      <c r="B14" s="115" t="s">
        <v>146</v>
      </c>
      <c r="C14" s="115"/>
      <c r="D14" s="52">
        <v>10.810958904109588</v>
      </c>
      <c r="E14" s="52">
        <v>36.604555875306964</v>
      </c>
      <c r="F14" s="52">
        <v>253.5</v>
      </c>
      <c r="G14" s="52">
        <v>466.18812240000005</v>
      </c>
      <c r="H14" s="52">
        <v>605.7207672272109</v>
      </c>
      <c r="I14" s="47">
        <f t="shared" si="0"/>
        <v>238.58750366160777</v>
      </c>
      <c r="J14" s="47">
        <f t="shared" si="1"/>
        <v>87.94152627434346</v>
      </c>
      <c r="K14" s="47">
        <f t="shared" si="2"/>
        <v>12.957909965282255</v>
      </c>
      <c r="L14" s="48">
        <f t="shared" si="3"/>
        <v>5.376131717879229</v>
      </c>
      <c r="M14" s="47">
        <f t="shared" si="4"/>
        <v>30.785786921128853</v>
      </c>
    </row>
    <row r="15" spans="2:13" s="107" customFormat="1" ht="21">
      <c r="B15" s="113" t="s">
        <v>8</v>
      </c>
      <c r="C15" s="113"/>
      <c r="D15" s="114">
        <f>D6+D12+D13+D14</f>
        <v>3256.391780821918</v>
      </c>
      <c r="E15" s="114">
        <f>E6+E12+E13+E14</f>
        <v>3388.975517397059</v>
      </c>
      <c r="F15" s="114">
        <f>F6+F12+F13+F14</f>
        <v>4897.677623972603</v>
      </c>
      <c r="G15" s="114">
        <f>G6+G12+G13+G14</f>
        <v>6338.05176242173</v>
      </c>
      <c r="H15" s="114">
        <f>H6+H12+H13+H14</f>
        <v>6247.444863986728</v>
      </c>
      <c r="I15" s="56">
        <f t="shared" si="0"/>
        <v>4.071492175971425</v>
      </c>
      <c r="J15" s="56">
        <f t="shared" si="1"/>
        <v>8.505239305149326</v>
      </c>
      <c r="K15" s="56">
        <f t="shared" si="2"/>
        <v>5.291452598340429</v>
      </c>
      <c r="L15" s="57">
        <f t="shared" si="3"/>
        <v>-0.28756313956124213</v>
      </c>
      <c r="M15" s="56">
        <f t="shared" si="4"/>
        <v>4.439404164859018</v>
      </c>
    </row>
  </sheetData>
  <mergeCells count="11">
    <mergeCell ref="B3:M3"/>
    <mergeCell ref="H4:H5"/>
    <mergeCell ref="B2:M2"/>
    <mergeCell ref="B1:L1"/>
    <mergeCell ref="B4:B5"/>
    <mergeCell ref="C4:C5"/>
    <mergeCell ref="D4:D5"/>
    <mergeCell ref="E4:E5"/>
    <mergeCell ref="F4:F5"/>
    <mergeCell ref="G4:G5"/>
    <mergeCell ref="I4:M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M24"/>
  <sheetViews>
    <sheetView showGridLines="0" workbookViewId="0" topLeftCell="A1">
      <selection activeCell="L22" sqref="L22"/>
    </sheetView>
  </sheetViews>
  <sheetFormatPr defaultColWidth="9.140625" defaultRowHeight="21.75"/>
  <cols>
    <col min="1" max="1" width="0.85546875" style="6" customWidth="1"/>
    <col min="2" max="2" width="18.140625" style="6" customWidth="1"/>
    <col min="3" max="3" width="7.7109375" style="6" hidden="1" customWidth="1"/>
    <col min="4" max="12" width="7.7109375" style="6" customWidth="1"/>
    <col min="13" max="16384" width="9.140625" style="6" customWidth="1"/>
  </cols>
  <sheetData>
    <row r="1" spans="2:12" ht="23.25">
      <c r="B1" s="202" t="s">
        <v>61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2" ht="29.25">
      <c r="B2" s="201" t="s">
        <v>141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2:13" ht="21.75">
      <c r="B3" s="200" t="s">
        <v>108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:13" ht="21.75">
      <c r="B4" s="203" t="s">
        <v>145</v>
      </c>
      <c r="C4" s="245">
        <v>2543</v>
      </c>
      <c r="D4" s="213">
        <v>2549</v>
      </c>
      <c r="E4" s="213">
        <v>2550</v>
      </c>
      <c r="F4" s="213">
        <v>2554</v>
      </c>
      <c r="G4" s="213">
        <v>2559</v>
      </c>
      <c r="H4" s="213">
        <v>2564</v>
      </c>
      <c r="I4" s="238" t="s">
        <v>147</v>
      </c>
      <c r="J4" s="238"/>
      <c r="K4" s="238"/>
      <c r="L4" s="238"/>
      <c r="M4" s="239"/>
    </row>
    <row r="5" spans="2:13" ht="21.75">
      <c r="B5" s="204"/>
      <c r="C5" s="245"/>
      <c r="D5" s="214"/>
      <c r="E5" s="214"/>
      <c r="F5" s="214"/>
      <c r="G5" s="214"/>
      <c r="H5" s="214"/>
      <c r="I5" s="91">
        <v>2550</v>
      </c>
      <c r="J5" s="91" t="s">
        <v>2</v>
      </c>
      <c r="K5" s="91" t="s">
        <v>3</v>
      </c>
      <c r="L5" s="91" t="s">
        <v>119</v>
      </c>
      <c r="M5" s="91" t="s">
        <v>120</v>
      </c>
    </row>
    <row r="6" spans="2:13" s="7" customFormat="1" ht="21">
      <c r="B6" s="128" t="s">
        <v>139</v>
      </c>
      <c r="C6" s="121">
        <f>SUM(C7:C8)</f>
        <v>17.520311</v>
      </c>
      <c r="D6" s="124">
        <f>SUM(D7:D9)</f>
        <v>19.304174</v>
      </c>
      <c r="E6" s="124">
        <f>SUM(E7:E9)</f>
        <v>22.82108931629969</v>
      </c>
      <c r="F6" s="124">
        <f>SUM(F7:F9)</f>
        <v>22.77532697576886</v>
      </c>
      <c r="G6" s="124">
        <f>SUM(G7:G9)</f>
        <v>28.750897461003586</v>
      </c>
      <c r="H6" s="124">
        <f>SUM(H7:H9)</f>
        <v>27.804638958082386</v>
      </c>
      <c r="I6" s="47">
        <v>30.267270423271817</v>
      </c>
      <c r="J6" s="47">
        <v>5.396331689945177</v>
      </c>
      <c r="K6" s="47">
        <v>8.762885415725119</v>
      </c>
      <c r="L6" s="48">
        <v>-0.9675853669200651</v>
      </c>
      <c r="M6" s="47">
        <v>4.3184666420992945</v>
      </c>
    </row>
    <row r="7" spans="2:13" ht="21.75">
      <c r="B7" s="109" t="s">
        <v>142</v>
      </c>
      <c r="C7" s="122">
        <v>14.120569</v>
      </c>
      <c r="D7" s="125">
        <v>15.815374</v>
      </c>
      <c r="E7" s="125">
        <v>16.746049968425737</v>
      </c>
      <c r="F7" s="125">
        <v>16.704524411214955</v>
      </c>
      <c r="G7" s="125">
        <v>22.736233194187662</v>
      </c>
      <c r="H7" s="125">
        <v>22.666059541697567</v>
      </c>
      <c r="I7" s="42">
        <v>5.8846282637750935</v>
      </c>
      <c r="J7" s="42">
        <v>1.0999474371590878</v>
      </c>
      <c r="K7" s="42">
        <v>14.966673597343071</v>
      </c>
      <c r="L7" s="43">
        <v>-0.06180500772270392</v>
      </c>
      <c r="M7" s="42">
        <v>5.119866087930203</v>
      </c>
    </row>
    <row r="8" spans="2:13" ht="21.75">
      <c r="B8" s="109" t="s">
        <v>135</v>
      </c>
      <c r="C8" s="122">
        <v>3.399742</v>
      </c>
      <c r="D8" s="125">
        <v>1.3182</v>
      </c>
      <c r="E8" s="125">
        <v>3.8615490208894765</v>
      </c>
      <c r="F8" s="125">
        <v>3.7575527966358164</v>
      </c>
      <c r="G8" s="125">
        <v>3.415415177731804</v>
      </c>
      <c r="H8" s="125">
        <v>3.404873518901636</v>
      </c>
      <c r="I8" s="42">
        <v>192.94105757013176</v>
      </c>
      <c r="J8" s="42">
        <v>23.306155363609626</v>
      </c>
      <c r="K8" s="42">
        <v>-1.8912635331215566</v>
      </c>
      <c r="L8" s="43">
        <v>-0.061806235213957006</v>
      </c>
      <c r="M8" s="42">
        <v>6.530666731119594</v>
      </c>
    </row>
    <row r="9" spans="2:13" s="7" customFormat="1" ht="21.75">
      <c r="B9" s="109" t="s">
        <v>136</v>
      </c>
      <c r="C9" s="123">
        <f>SUM(C10:C12)</f>
        <v>4.17247</v>
      </c>
      <c r="D9" s="127">
        <v>2.1706</v>
      </c>
      <c r="E9" s="127">
        <v>2.213490326984476</v>
      </c>
      <c r="F9" s="127">
        <v>2.3132497679180886</v>
      </c>
      <c r="G9" s="127">
        <v>2.599249089084121</v>
      </c>
      <c r="H9" s="127">
        <v>1.7337058974831852</v>
      </c>
      <c r="I9" s="42">
        <v>1.9759664141010047</v>
      </c>
      <c r="J9" s="42">
        <v>1.28113176477056</v>
      </c>
      <c r="K9" s="42">
        <v>2.3587737977059042</v>
      </c>
      <c r="L9" s="43">
        <v>-7.779917752567522</v>
      </c>
      <c r="M9" s="42">
        <v>-1.4871140780125192</v>
      </c>
    </row>
    <row r="10" spans="2:13" ht="21.75">
      <c r="B10" s="115" t="s">
        <v>47</v>
      </c>
      <c r="C10" s="129">
        <v>0</v>
      </c>
      <c r="D10" s="130">
        <f>SUM(D11:D12)</f>
        <v>11.034407999999999</v>
      </c>
      <c r="E10" s="130">
        <f>SUM(E11:E12)</f>
        <v>12.154297150753697</v>
      </c>
      <c r="F10" s="130">
        <f>SUM(F11:F12)</f>
        <v>15.392556661990659</v>
      </c>
      <c r="G10" s="130">
        <f>SUM(G11:G12)</f>
        <v>20.641031964918263</v>
      </c>
      <c r="H10" s="130">
        <f>SUM(H11:H12)</f>
        <v>27.5709459471498</v>
      </c>
      <c r="I10" s="47">
        <v>10.957345550024723</v>
      </c>
      <c r="J10" s="47">
        <v>8.010384473033616</v>
      </c>
      <c r="K10" s="47">
        <v>6.189136528714023</v>
      </c>
      <c r="L10" s="48">
        <v>6.085605805067629</v>
      </c>
      <c r="M10" s="47">
        <v>6.758063481374221</v>
      </c>
    </row>
    <row r="11" spans="2:13" ht="21.75" hidden="1">
      <c r="B11" s="109" t="s">
        <v>143</v>
      </c>
      <c r="C11" s="122">
        <v>2.05</v>
      </c>
      <c r="D11" s="125">
        <v>3.051708</v>
      </c>
      <c r="E11" s="125">
        <v>3</v>
      </c>
      <c r="F11" s="125">
        <v>0.9</v>
      </c>
      <c r="G11" s="125">
        <v>0.6</v>
      </c>
      <c r="H11" s="125">
        <v>0.1</v>
      </c>
      <c r="I11" s="42">
        <v>-1.6943954008706075</v>
      </c>
      <c r="J11" s="42">
        <v>-21.66787529329117</v>
      </c>
      <c r="K11" s="42">
        <v>-7.7892088518272224</v>
      </c>
      <c r="L11" s="43">
        <v>-30.11728812284208</v>
      </c>
      <c r="M11" s="42">
        <v>-20.378479246837255</v>
      </c>
    </row>
    <row r="12" spans="2:13" ht="21.75" hidden="1">
      <c r="B12" s="109" t="s">
        <v>144</v>
      </c>
      <c r="C12" s="122">
        <v>2.12247</v>
      </c>
      <c r="D12" s="125">
        <v>7.9826999999999995</v>
      </c>
      <c r="E12" s="125">
        <v>9.154297150753697</v>
      </c>
      <c r="F12" s="125">
        <v>14.492556661990658</v>
      </c>
      <c r="G12" s="125">
        <v>20.04103196491826</v>
      </c>
      <c r="H12" s="125">
        <v>27.470945947149797</v>
      </c>
      <c r="I12" s="42">
        <v>14.676702754127003</v>
      </c>
      <c r="J12" s="42">
        <v>12.66759909389763</v>
      </c>
      <c r="K12" s="42">
        <v>6.697689427518094</v>
      </c>
      <c r="L12" s="43">
        <v>6.510078980974865</v>
      </c>
      <c r="M12" s="42">
        <v>8.587938195526545</v>
      </c>
    </row>
    <row r="13" spans="2:13" s="7" customFormat="1" ht="21">
      <c r="B13" s="113" t="s">
        <v>8</v>
      </c>
      <c r="C13" s="40">
        <f>C9+C6</f>
        <v>21.692781</v>
      </c>
      <c r="D13" s="126">
        <f>D6+D10</f>
        <v>30.338582</v>
      </c>
      <c r="E13" s="126">
        <f>E6+E10</f>
        <v>34.97538646705339</v>
      </c>
      <c r="F13" s="126">
        <f>F6+F10</f>
        <v>38.167883637759516</v>
      </c>
      <c r="G13" s="126">
        <f>G6+G10</f>
        <v>49.391929425921845</v>
      </c>
      <c r="H13" s="126">
        <f>H6+H10</f>
        <v>55.37558490523219</v>
      </c>
      <c r="I13" s="56">
        <v>20.341042236108798</v>
      </c>
      <c r="J13" s="56">
        <v>6.772025218982214</v>
      </c>
      <c r="K13" s="56">
        <v>7.391985960944458</v>
      </c>
      <c r="L13" s="57">
        <v>2.9035467635682988</v>
      </c>
      <c r="M13" s="56">
        <v>5.670371102755434</v>
      </c>
    </row>
    <row r="15" ht="21.75">
      <c r="B15" s="6" t="s">
        <v>148</v>
      </c>
    </row>
    <row r="17" spans="2:9" ht="21.75">
      <c r="B17"/>
      <c r="C17"/>
      <c r="D17"/>
      <c r="E17"/>
      <c r="F17"/>
      <c r="G17"/>
      <c r="H17"/>
      <c r="I17"/>
    </row>
    <row r="18" spans="2:9" ht="21.75">
      <c r="B18"/>
      <c r="C18"/>
      <c r="D18"/>
      <c r="E18"/>
      <c r="F18"/>
      <c r="G18"/>
      <c r="H18"/>
      <c r="I18"/>
    </row>
    <row r="19" spans="2:9" ht="21.75">
      <c r="B19"/>
      <c r="C19"/>
      <c r="D19"/>
      <c r="E19"/>
      <c r="F19"/>
      <c r="G19"/>
      <c r="H19"/>
      <c r="I19"/>
    </row>
    <row r="20" spans="2:9" ht="21.75">
      <c r="B20"/>
      <c r="C20"/>
      <c r="D20"/>
      <c r="E20"/>
      <c r="F20"/>
      <c r="G20"/>
      <c r="H20"/>
      <c r="I20"/>
    </row>
    <row r="21" spans="2:9" ht="21.75">
      <c r="B21"/>
      <c r="C21"/>
      <c r="D21"/>
      <c r="E21"/>
      <c r="F21"/>
      <c r="G21"/>
      <c r="H21"/>
      <c r="I21"/>
    </row>
    <row r="22" spans="2:9" ht="21.75">
      <c r="B22"/>
      <c r="C22"/>
      <c r="D22"/>
      <c r="E22"/>
      <c r="F22"/>
      <c r="G22"/>
      <c r="H22"/>
      <c r="I22"/>
    </row>
    <row r="23" spans="2:9" ht="21.75">
      <c r="B23"/>
      <c r="C23"/>
      <c r="D23"/>
      <c r="E23"/>
      <c r="F23"/>
      <c r="G23"/>
      <c r="H23"/>
      <c r="I23"/>
    </row>
    <row r="24" spans="2:9" ht="21.75">
      <c r="B24"/>
      <c r="C24"/>
      <c r="D24"/>
      <c r="E24"/>
      <c r="F24"/>
      <c r="G24"/>
      <c r="H24"/>
      <c r="I24"/>
    </row>
  </sheetData>
  <mergeCells count="11">
    <mergeCell ref="H4:H5"/>
    <mergeCell ref="B1:L1"/>
    <mergeCell ref="B2:L2"/>
    <mergeCell ref="B4:B5"/>
    <mergeCell ref="C4:C5"/>
    <mergeCell ref="D4:D5"/>
    <mergeCell ref="E4:E5"/>
    <mergeCell ref="F4:F5"/>
    <mergeCell ref="G4:G5"/>
    <mergeCell ref="I4:M4"/>
    <mergeCell ref="B3:M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G14"/>
  <sheetViews>
    <sheetView showGridLines="0" workbookViewId="0" topLeftCell="A1">
      <selection activeCell="G12" sqref="G12"/>
    </sheetView>
  </sheetViews>
  <sheetFormatPr defaultColWidth="9.140625" defaultRowHeight="21.75"/>
  <cols>
    <col min="1" max="1" width="0.85546875" style="12" customWidth="1"/>
    <col min="2" max="2" width="15.28125" style="12" bestFit="1" customWidth="1"/>
    <col min="3" max="6" width="11.7109375" style="12" customWidth="1"/>
    <col min="7" max="16384" width="9.140625" style="12" customWidth="1"/>
  </cols>
  <sheetData>
    <row r="1" spans="2:6" ht="23.25">
      <c r="B1" s="246" t="s">
        <v>62</v>
      </c>
      <c r="C1" s="246"/>
      <c r="D1" s="246"/>
      <c r="E1" s="246"/>
      <c r="F1" s="246"/>
    </row>
    <row r="2" spans="2:6" ht="29.25">
      <c r="B2" s="201" t="s">
        <v>185</v>
      </c>
      <c r="C2" s="201"/>
      <c r="D2" s="201"/>
      <c r="E2" s="201"/>
      <c r="F2" s="201"/>
    </row>
    <row r="3" spans="2:7" ht="21.75">
      <c r="B3" s="196" t="s">
        <v>31</v>
      </c>
      <c r="C3" s="196"/>
      <c r="D3" s="196"/>
      <c r="E3" s="196"/>
      <c r="F3" s="196"/>
      <c r="G3" s="196"/>
    </row>
    <row r="4" spans="2:7" ht="21.75">
      <c r="B4" s="203" t="s">
        <v>42</v>
      </c>
      <c r="C4" s="217">
        <v>2549</v>
      </c>
      <c r="D4" s="213">
        <v>2550</v>
      </c>
      <c r="E4" s="213">
        <v>2554</v>
      </c>
      <c r="F4" s="213">
        <v>2559</v>
      </c>
      <c r="G4" s="213">
        <v>2564</v>
      </c>
    </row>
    <row r="5" spans="2:7" ht="21.75">
      <c r="B5" s="204"/>
      <c r="C5" s="218"/>
      <c r="D5" s="214"/>
      <c r="E5" s="214"/>
      <c r="F5" s="214"/>
      <c r="G5" s="214"/>
    </row>
    <row r="6" spans="2:7" ht="21.75">
      <c r="B6" s="177" t="s">
        <v>186</v>
      </c>
      <c r="C6" s="173">
        <v>229.32570067730632</v>
      </c>
      <c r="D6" s="174">
        <v>216</v>
      </c>
      <c r="E6" s="174">
        <v>295</v>
      </c>
      <c r="F6" s="174">
        <v>295</v>
      </c>
      <c r="G6" s="174">
        <v>295</v>
      </c>
    </row>
    <row r="7" spans="2:7" ht="21.75">
      <c r="B7" s="178" t="s">
        <v>187</v>
      </c>
      <c r="C7" s="72">
        <v>150.4852118725482</v>
      </c>
      <c r="D7" s="62">
        <v>162.9</v>
      </c>
      <c r="E7" s="62">
        <v>168.8</v>
      </c>
      <c r="F7" s="62">
        <v>168.8</v>
      </c>
      <c r="G7" s="62">
        <v>168.8</v>
      </c>
    </row>
    <row r="8" spans="2:7" ht="21.75">
      <c r="B8" s="178" t="s">
        <v>188</v>
      </c>
      <c r="C8" s="72">
        <v>57.07035938333331</v>
      </c>
      <c r="D8" s="62">
        <v>72</v>
      </c>
      <c r="E8" s="62">
        <v>100</v>
      </c>
      <c r="F8" s="62">
        <v>100</v>
      </c>
      <c r="G8" s="62">
        <v>100</v>
      </c>
    </row>
    <row r="9" spans="2:7" ht="21.75">
      <c r="B9" s="178" t="s">
        <v>189</v>
      </c>
      <c r="C9" s="72">
        <v>153.6888250919546</v>
      </c>
      <c r="D9" s="62">
        <v>153.6888250919546</v>
      </c>
      <c r="E9" s="62">
        <v>153.6888250919546</v>
      </c>
      <c r="F9" s="62">
        <v>153.6888250919546</v>
      </c>
      <c r="G9" s="62">
        <v>153.6888250919546</v>
      </c>
    </row>
    <row r="10" spans="2:7" ht="21.75">
      <c r="B10" s="178" t="s">
        <v>190</v>
      </c>
      <c r="C10" s="72">
        <v>153.6888250919546</v>
      </c>
      <c r="D10" s="62">
        <v>153.6888250919546</v>
      </c>
      <c r="E10" s="62">
        <v>153.6888250919546</v>
      </c>
      <c r="F10" s="62">
        <v>153.6888250919546</v>
      </c>
      <c r="G10" s="62">
        <v>153.6888250919546</v>
      </c>
    </row>
    <row r="11" spans="2:7" ht="21.75">
      <c r="B11" s="178" t="s">
        <v>191</v>
      </c>
      <c r="C11" s="72">
        <v>169.4167032130047</v>
      </c>
      <c r="D11" s="62">
        <v>181</v>
      </c>
      <c r="E11" s="62">
        <v>181</v>
      </c>
      <c r="F11" s="62">
        <v>231</v>
      </c>
      <c r="G11" s="62">
        <v>231</v>
      </c>
    </row>
    <row r="12" spans="2:7" ht="21.75">
      <c r="B12" s="178" t="s">
        <v>192</v>
      </c>
      <c r="C12" s="72">
        <v>11.822058249549595</v>
      </c>
      <c r="D12" s="62">
        <v>12</v>
      </c>
      <c r="E12" s="62">
        <v>17</v>
      </c>
      <c r="F12" s="62">
        <v>17</v>
      </c>
      <c r="G12" s="62">
        <v>17</v>
      </c>
    </row>
    <row r="13" spans="2:7" s="148" customFormat="1" ht="21.75">
      <c r="B13" s="158" t="s">
        <v>43</v>
      </c>
      <c r="C13" s="175">
        <v>0</v>
      </c>
      <c r="D13" s="176">
        <v>0</v>
      </c>
      <c r="E13" s="176">
        <v>0</v>
      </c>
      <c r="F13" s="176">
        <v>200</v>
      </c>
      <c r="G13" s="176">
        <v>300</v>
      </c>
    </row>
    <row r="14" spans="2:7" s="49" customFormat="1" ht="21">
      <c r="B14" s="53" t="s">
        <v>8</v>
      </c>
      <c r="C14" s="55">
        <f>SUM(C6:C13)</f>
        <v>925.4976835796514</v>
      </c>
      <c r="D14" s="55">
        <f>SUM(D6:D13)</f>
        <v>951.2776501839093</v>
      </c>
      <c r="E14" s="55">
        <f>SUM(E6:E13)</f>
        <v>1069.1776501839092</v>
      </c>
      <c r="F14" s="55">
        <f>SUM(F6:F13)</f>
        <v>1319.1776501839092</v>
      </c>
      <c r="G14" s="55">
        <f>SUM(G6:G13)</f>
        <v>1419.1776501839092</v>
      </c>
    </row>
  </sheetData>
  <mergeCells count="9">
    <mergeCell ref="G4:G5"/>
    <mergeCell ref="B3:G3"/>
    <mergeCell ref="B1:F1"/>
    <mergeCell ref="E4:E5"/>
    <mergeCell ref="F4:F5"/>
    <mergeCell ref="B2:F2"/>
    <mergeCell ref="B4:B5"/>
    <mergeCell ref="C4:C5"/>
    <mergeCell ref="D4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M21"/>
  <sheetViews>
    <sheetView workbookViewId="0" topLeftCell="A1">
      <selection activeCell="H16" sqref="H16"/>
    </sheetView>
  </sheetViews>
  <sheetFormatPr defaultColWidth="9.140625" defaultRowHeight="21.75"/>
  <cols>
    <col min="1" max="1" width="0.85546875" style="12" customWidth="1"/>
    <col min="2" max="2" width="12.57421875" style="12" customWidth="1"/>
    <col min="3" max="3" width="7.7109375" style="12" hidden="1" customWidth="1"/>
    <col min="4" max="12" width="7.7109375" style="12" customWidth="1"/>
    <col min="13" max="16384" width="9.140625" style="12" customWidth="1"/>
  </cols>
  <sheetData>
    <row r="1" spans="2:12" ht="23.25">
      <c r="B1" s="202" t="s">
        <v>63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2" ht="29.25">
      <c r="B2" s="201" t="s">
        <v>193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2:13" ht="21.75">
      <c r="B3" s="200" t="s">
        <v>31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:13" ht="21.75">
      <c r="B4" s="203" t="s">
        <v>9</v>
      </c>
      <c r="C4" s="236">
        <v>2543</v>
      </c>
      <c r="D4" s="213">
        <v>2549</v>
      </c>
      <c r="E4" s="213">
        <v>2550</v>
      </c>
      <c r="F4" s="213">
        <v>2554</v>
      </c>
      <c r="G4" s="213">
        <v>2559</v>
      </c>
      <c r="H4" s="217">
        <v>2564</v>
      </c>
      <c r="I4" s="238" t="s">
        <v>147</v>
      </c>
      <c r="J4" s="238"/>
      <c r="K4" s="238"/>
      <c r="L4" s="238"/>
      <c r="M4" s="239"/>
    </row>
    <row r="5" spans="2:13" ht="21.75">
      <c r="B5" s="204"/>
      <c r="C5" s="236"/>
      <c r="D5" s="214"/>
      <c r="E5" s="214"/>
      <c r="F5" s="214"/>
      <c r="G5" s="214"/>
      <c r="H5" s="218"/>
      <c r="I5" s="91">
        <v>2550</v>
      </c>
      <c r="J5" s="91" t="s">
        <v>2</v>
      </c>
      <c r="K5" s="91" t="s">
        <v>3</v>
      </c>
      <c r="L5" s="91" t="s">
        <v>119</v>
      </c>
      <c r="M5" s="91" t="s">
        <v>120</v>
      </c>
    </row>
    <row r="6" spans="2:13" ht="21.75">
      <c r="B6" s="30" t="s">
        <v>149</v>
      </c>
      <c r="C6" s="131">
        <v>67.05994500118061</v>
      </c>
      <c r="D6" s="131">
        <v>85.92376674127303</v>
      </c>
      <c r="E6" s="131">
        <v>87.7829258985571</v>
      </c>
      <c r="F6" s="131">
        <v>99.8270562965154</v>
      </c>
      <c r="G6" s="131">
        <v>131.26902598348624</v>
      </c>
      <c r="H6" s="132">
        <v>169.46378349345613</v>
      </c>
      <c r="I6" s="42">
        <f aca="true" t="shared" si="0" ref="I6:I11">((E6/D6)-1)*100</f>
        <v>2.163730976648437</v>
      </c>
      <c r="J6" s="42">
        <f aca="true" t="shared" si="1" ref="J6:J11">(((F6/D6)^(1/5))-1)*100</f>
        <v>3.045016109550258</v>
      </c>
      <c r="K6" s="42">
        <f aca="true" t="shared" si="2" ref="K6:L11">(((G6/F6)^(1/5))-1)*100</f>
        <v>5.6289103234729465</v>
      </c>
      <c r="L6" s="43">
        <f t="shared" si="2"/>
        <v>5.240505900946135</v>
      </c>
      <c r="M6" s="42">
        <f aca="true" t="shared" si="3" ref="M6:M11">(((H6/D6)^(1/15))-1)*100</f>
        <v>4.631930764370229</v>
      </c>
    </row>
    <row r="7" spans="2:13" ht="21.75">
      <c r="B7" s="30" t="s">
        <v>151</v>
      </c>
      <c r="C7" s="122">
        <v>116.27070839983706</v>
      </c>
      <c r="D7" s="122">
        <v>124.34807792061002</v>
      </c>
      <c r="E7" s="122">
        <v>127.93977186637409</v>
      </c>
      <c r="F7" s="122">
        <v>149.36468715030824</v>
      </c>
      <c r="G7" s="122">
        <v>172.36526804738614</v>
      </c>
      <c r="H7" s="133">
        <v>200.14380083300495</v>
      </c>
      <c r="I7" s="42">
        <f t="shared" si="0"/>
        <v>2.8884193514090217</v>
      </c>
      <c r="J7" s="42">
        <f t="shared" si="1"/>
        <v>3.73415446778127</v>
      </c>
      <c r="K7" s="42">
        <f t="shared" si="2"/>
        <v>2.9059212818266733</v>
      </c>
      <c r="L7" s="43">
        <f t="shared" si="2"/>
        <v>3.0335056763577617</v>
      </c>
      <c r="M7" s="42">
        <f t="shared" si="3"/>
        <v>3.2238859500208994</v>
      </c>
    </row>
    <row r="8" spans="2:13" ht="21.75">
      <c r="B8" s="30" t="s">
        <v>30</v>
      </c>
      <c r="C8" s="122">
        <v>60.88295754931145</v>
      </c>
      <c r="D8" s="122">
        <v>78.20559056231532</v>
      </c>
      <c r="E8" s="122">
        <v>81.4376198600047</v>
      </c>
      <c r="F8" s="122">
        <v>96.61092019418754</v>
      </c>
      <c r="G8" s="122">
        <v>122.01623906202636</v>
      </c>
      <c r="H8" s="133">
        <v>154.8665083373669</v>
      </c>
      <c r="I8" s="42">
        <f t="shared" si="0"/>
        <v>4.132734340921651</v>
      </c>
      <c r="J8" s="42">
        <f t="shared" si="1"/>
        <v>4.317623279559579</v>
      </c>
      <c r="K8" s="42">
        <f t="shared" si="2"/>
        <v>4.779973232137191</v>
      </c>
      <c r="L8" s="43">
        <f t="shared" si="2"/>
        <v>4.883693918323884</v>
      </c>
      <c r="M8" s="42">
        <f t="shared" si="3"/>
        <v>4.660140589221373</v>
      </c>
    </row>
    <row r="9" spans="2:13" ht="21.75">
      <c r="B9" s="30" t="s">
        <v>152</v>
      </c>
      <c r="C9" s="122">
        <v>257.3227790042127</v>
      </c>
      <c r="D9" s="122">
        <v>317.1103155127679</v>
      </c>
      <c r="E9" s="122">
        <v>329.3879053532012</v>
      </c>
      <c r="F9" s="122">
        <v>380.9381595772633</v>
      </c>
      <c r="G9" s="122">
        <v>445.6241431982125</v>
      </c>
      <c r="H9" s="133">
        <v>530.0608144941674</v>
      </c>
      <c r="I9" s="42">
        <f t="shared" si="0"/>
        <v>3.8717093830834326</v>
      </c>
      <c r="J9" s="42">
        <f t="shared" si="1"/>
        <v>3.7358385461773835</v>
      </c>
      <c r="K9" s="42">
        <f t="shared" si="2"/>
        <v>3.1864916334914506</v>
      </c>
      <c r="L9" s="43">
        <f t="shared" si="2"/>
        <v>3.5312356766992625</v>
      </c>
      <c r="M9" s="42">
        <f t="shared" si="3"/>
        <v>3.4842735538413327</v>
      </c>
    </row>
    <row r="10" spans="2:13" ht="21.75">
      <c r="B10" s="31" t="s">
        <v>19</v>
      </c>
      <c r="C10" s="122">
        <v>109.52677025086982</v>
      </c>
      <c r="D10" s="122">
        <v>101.28127072154588</v>
      </c>
      <c r="E10" s="122">
        <v>84.81103019194413</v>
      </c>
      <c r="F10" s="122">
        <v>81.55637018122172</v>
      </c>
      <c r="G10" s="134">
        <v>79.50594581667818</v>
      </c>
      <c r="H10" s="133">
        <v>99.1918257268144</v>
      </c>
      <c r="I10" s="42">
        <f t="shared" si="0"/>
        <v>-16.261881799334475</v>
      </c>
      <c r="J10" s="42">
        <f t="shared" si="1"/>
        <v>-4.239644565368927</v>
      </c>
      <c r="K10" s="42">
        <f t="shared" si="2"/>
        <v>-0.5079581235280628</v>
      </c>
      <c r="L10" s="43">
        <f t="shared" si="2"/>
        <v>4.523815606025927</v>
      </c>
      <c r="M10" s="42">
        <f t="shared" si="3"/>
        <v>-0.13887611766333352</v>
      </c>
    </row>
    <row r="11" spans="2:13" ht="21.75">
      <c r="B11" s="35" t="s">
        <v>8</v>
      </c>
      <c r="C11" s="40">
        <f aca="true" t="shared" si="4" ref="C11:H11">SUM(C6:C10)</f>
        <v>611.0631602054117</v>
      </c>
      <c r="D11" s="40">
        <f t="shared" si="4"/>
        <v>706.8690214585121</v>
      </c>
      <c r="E11" s="40">
        <f t="shared" si="4"/>
        <v>711.3592531700813</v>
      </c>
      <c r="F11" s="40">
        <f t="shared" si="4"/>
        <v>808.2971933994962</v>
      </c>
      <c r="G11" s="40">
        <f t="shared" si="4"/>
        <v>950.7806221077894</v>
      </c>
      <c r="H11" s="40">
        <f t="shared" si="4"/>
        <v>1153.7267328848097</v>
      </c>
      <c r="I11" s="56">
        <f t="shared" si="0"/>
        <v>0.6352282495425188</v>
      </c>
      <c r="J11" s="56">
        <f t="shared" si="1"/>
        <v>2.7179691555259566</v>
      </c>
      <c r="K11" s="56">
        <f t="shared" si="2"/>
        <v>3.3003636055807695</v>
      </c>
      <c r="L11" s="57">
        <f t="shared" si="2"/>
        <v>3.9452209641329006</v>
      </c>
      <c r="M11" s="56">
        <f t="shared" si="3"/>
        <v>3.319968979062904</v>
      </c>
    </row>
    <row r="12" spans="2:12" s="7" customFormat="1" ht="21.75">
      <c r="B12" s="12" t="s">
        <v>150</v>
      </c>
      <c r="C12" s="12"/>
      <c r="D12" s="12"/>
      <c r="E12" s="12"/>
      <c r="F12" s="8"/>
      <c r="G12" s="8"/>
      <c r="H12" s="8"/>
      <c r="I12" s="9"/>
      <c r="J12" s="9"/>
      <c r="K12" s="9"/>
      <c r="L12" s="9"/>
    </row>
    <row r="13" spans="2:8" ht="21.75">
      <c r="B13" s="12" t="s">
        <v>153</v>
      </c>
      <c r="F13"/>
      <c r="G13"/>
      <c r="H13"/>
    </row>
    <row r="14" spans="2:8" ht="21.75">
      <c r="B14"/>
      <c r="C14"/>
      <c r="D14"/>
      <c r="E14"/>
      <c r="F14"/>
      <c r="G14"/>
      <c r="H14"/>
    </row>
    <row r="15" spans="2:8" ht="21.75">
      <c r="B15"/>
      <c r="C15"/>
      <c r="D15"/>
      <c r="E15"/>
      <c r="F15"/>
      <c r="G15"/>
      <c r="H15"/>
    </row>
    <row r="16" spans="2:8" ht="21.75">
      <c r="B16"/>
      <c r="C16"/>
      <c r="D16"/>
      <c r="E16"/>
      <c r="F16"/>
      <c r="G16"/>
      <c r="H16"/>
    </row>
    <row r="17" spans="2:8" ht="21.75">
      <c r="B17"/>
      <c r="C17"/>
      <c r="D17"/>
      <c r="E17"/>
      <c r="F17"/>
      <c r="G17"/>
      <c r="H17"/>
    </row>
    <row r="18" spans="2:8" ht="21.75">
      <c r="B18"/>
      <c r="C18"/>
      <c r="D18"/>
      <c r="E18"/>
      <c r="F18"/>
      <c r="G18"/>
      <c r="H18"/>
    </row>
    <row r="19" spans="2:8" ht="21.75">
      <c r="B19"/>
      <c r="C19"/>
      <c r="D19"/>
      <c r="E19"/>
      <c r="F19"/>
      <c r="G19"/>
      <c r="H19"/>
    </row>
    <row r="20" spans="2:8" ht="21.75">
      <c r="B20"/>
      <c r="C20"/>
      <c r="D20"/>
      <c r="E20"/>
      <c r="F20"/>
      <c r="G20"/>
      <c r="H20"/>
    </row>
    <row r="21" spans="2:8" ht="21.75">
      <c r="B21"/>
      <c r="C21"/>
      <c r="D21"/>
      <c r="E21"/>
      <c r="F21"/>
      <c r="G21"/>
      <c r="H21"/>
    </row>
  </sheetData>
  <mergeCells count="11">
    <mergeCell ref="B1:L1"/>
    <mergeCell ref="B2:L2"/>
    <mergeCell ref="B4:B5"/>
    <mergeCell ref="C4:C5"/>
    <mergeCell ref="D4:D5"/>
    <mergeCell ref="E4:E5"/>
    <mergeCell ref="F4:F5"/>
    <mergeCell ref="G4:G5"/>
    <mergeCell ref="H4:H5"/>
    <mergeCell ref="B3:M3"/>
    <mergeCell ref="I4:M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M24"/>
  <sheetViews>
    <sheetView showGridLines="0" workbookViewId="0" topLeftCell="A1">
      <selection activeCell="H11" sqref="H11"/>
    </sheetView>
  </sheetViews>
  <sheetFormatPr defaultColWidth="9.140625" defaultRowHeight="21.75"/>
  <cols>
    <col min="1" max="1" width="0.71875" style="6" customWidth="1"/>
    <col min="2" max="2" width="12.421875" style="6" customWidth="1"/>
    <col min="3" max="3" width="7.7109375" style="6" hidden="1" customWidth="1"/>
    <col min="4" max="12" width="7.7109375" style="6" customWidth="1"/>
    <col min="13" max="16384" width="9.140625" style="6" customWidth="1"/>
  </cols>
  <sheetData>
    <row r="1" spans="2:12" ht="23.25">
      <c r="B1" s="202" t="s">
        <v>64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2" ht="29.25">
      <c r="B2" s="201" t="s">
        <v>39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2:13" ht="21.75">
      <c r="B3" s="200" t="s">
        <v>31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:13" ht="21.75">
      <c r="B4" s="203" t="s">
        <v>9</v>
      </c>
      <c r="C4" s="236">
        <v>2543</v>
      </c>
      <c r="D4" s="213">
        <v>2549</v>
      </c>
      <c r="E4" s="213">
        <v>2550</v>
      </c>
      <c r="F4" s="213">
        <v>2554</v>
      </c>
      <c r="G4" s="213">
        <v>2559</v>
      </c>
      <c r="H4" s="213">
        <v>2564</v>
      </c>
      <c r="I4" s="238" t="s">
        <v>147</v>
      </c>
      <c r="J4" s="238"/>
      <c r="K4" s="238"/>
      <c r="L4" s="238"/>
      <c r="M4" s="239"/>
    </row>
    <row r="5" spans="2:13" ht="21.75">
      <c r="B5" s="235"/>
      <c r="C5" s="237"/>
      <c r="D5" s="219"/>
      <c r="E5" s="219"/>
      <c r="F5" s="219"/>
      <c r="G5" s="219"/>
      <c r="H5" s="219"/>
      <c r="I5" s="106">
        <v>2550</v>
      </c>
      <c r="J5" s="106" t="s">
        <v>2</v>
      </c>
      <c r="K5" s="106" t="s">
        <v>3</v>
      </c>
      <c r="L5" s="106" t="s">
        <v>119</v>
      </c>
      <c r="M5" s="106" t="s">
        <v>120</v>
      </c>
    </row>
    <row r="6" spans="2:13" ht="21.75">
      <c r="B6" s="88" t="s">
        <v>154</v>
      </c>
      <c r="C6" s="79">
        <v>88.48999850299649</v>
      </c>
      <c r="D6" s="79">
        <v>115.68788377444389</v>
      </c>
      <c r="E6" s="79">
        <v>126.16404308811934</v>
      </c>
      <c r="F6" s="79">
        <v>191.35482936554936</v>
      </c>
      <c r="G6" s="79">
        <v>241.15766043218508</v>
      </c>
      <c r="H6" s="79">
        <v>246.64918585591388</v>
      </c>
      <c r="I6" s="108">
        <f aca="true" t="shared" si="0" ref="I6:I11">((E6/D6)-1)*100</f>
        <v>9.055537167661187</v>
      </c>
      <c r="J6" s="108">
        <f aca="true" t="shared" si="1" ref="J6:J11">(((F6/D6)^(1/5))-1)*100</f>
        <v>10.5885872611434</v>
      </c>
      <c r="K6" s="108">
        <f aca="true" t="shared" si="2" ref="K6:L11">(((G6/F6)^(1/5))-1)*100</f>
        <v>4.735118140625727</v>
      </c>
      <c r="L6" s="135">
        <f t="shared" si="2"/>
        <v>0.4513377666153451</v>
      </c>
      <c r="M6" s="108">
        <f aca="true" t="shared" si="3" ref="M6:M11">(((H6/D6)^(1/15))-1)*100</f>
        <v>5.176679075303436</v>
      </c>
    </row>
    <row r="7" spans="2:13" ht="21.75">
      <c r="B7" s="30" t="s">
        <v>17</v>
      </c>
      <c r="C7" s="39">
        <v>139.3470942861057</v>
      </c>
      <c r="D7" s="39">
        <v>138.1933730647314</v>
      </c>
      <c r="E7" s="39">
        <v>168.9235701471601</v>
      </c>
      <c r="F7" s="39">
        <v>171.82357014716013</v>
      </c>
      <c r="G7" s="39">
        <v>216.38480183789613</v>
      </c>
      <c r="H7" s="39">
        <v>234.79378488874357</v>
      </c>
      <c r="I7" s="42">
        <f t="shared" si="0"/>
        <v>22.237098929508225</v>
      </c>
      <c r="J7" s="42">
        <f t="shared" si="1"/>
        <v>4.452563796967568</v>
      </c>
      <c r="K7" s="42">
        <f t="shared" si="2"/>
        <v>4.719799759363075</v>
      </c>
      <c r="L7" s="43">
        <f t="shared" si="2"/>
        <v>1.6463921936558767</v>
      </c>
      <c r="M7" s="42">
        <f t="shared" si="3"/>
        <v>3.596867886623256</v>
      </c>
    </row>
    <row r="8" spans="2:13" ht="21.75">
      <c r="B8" s="30" t="s">
        <v>30</v>
      </c>
      <c r="C8" s="39">
        <v>83.3859629321048</v>
      </c>
      <c r="D8" s="39">
        <v>98.84989751229291</v>
      </c>
      <c r="E8" s="39">
        <v>99.13359899433668</v>
      </c>
      <c r="F8" s="39">
        <v>120.13359899433668</v>
      </c>
      <c r="G8" s="39">
        <v>161.421734587557</v>
      </c>
      <c r="H8" s="39">
        <v>182.06580238416717</v>
      </c>
      <c r="I8" s="42">
        <f t="shared" si="0"/>
        <v>0.28700230266651694</v>
      </c>
      <c r="J8" s="42">
        <f t="shared" si="1"/>
        <v>3.977088617292601</v>
      </c>
      <c r="K8" s="42">
        <f t="shared" si="2"/>
        <v>6.086349267807867</v>
      </c>
      <c r="L8" s="43">
        <f t="shared" si="2"/>
        <v>2.436156255664068</v>
      </c>
      <c r="M8" s="42">
        <f t="shared" si="3"/>
        <v>4.155804334965474</v>
      </c>
    </row>
    <row r="9" spans="2:13" ht="21.75">
      <c r="B9" s="30" t="s">
        <v>18</v>
      </c>
      <c r="C9" s="39">
        <v>277.3742123869253</v>
      </c>
      <c r="D9" s="39">
        <v>338.21679144117786</v>
      </c>
      <c r="E9" s="39">
        <v>360.71612487409567</v>
      </c>
      <c r="F9" s="39">
        <v>418.30006190492435</v>
      </c>
      <c r="G9" s="39">
        <v>522.0249259731853</v>
      </c>
      <c r="H9" s="39">
        <v>555.2113666511515</v>
      </c>
      <c r="I9" s="42">
        <f t="shared" si="0"/>
        <v>6.6523407477924845</v>
      </c>
      <c r="J9" s="42">
        <f t="shared" si="1"/>
        <v>4.341854842276471</v>
      </c>
      <c r="K9" s="42">
        <f t="shared" si="2"/>
        <v>4.529930663740145</v>
      </c>
      <c r="L9" s="43">
        <f t="shared" si="2"/>
        <v>1.2402995891348745</v>
      </c>
      <c r="M9" s="42">
        <f t="shared" si="3"/>
        <v>3.3596140316807244</v>
      </c>
    </row>
    <row r="10" spans="2:13" ht="21.75">
      <c r="B10" s="30" t="s">
        <v>19</v>
      </c>
      <c r="C10" s="39">
        <v>120.46419736918064</v>
      </c>
      <c r="D10" s="39">
        <v>105.55949499710067</v>
      </c>
      <c r="E10" s="39">
        <v>102.98612513182162</v>
      </c>
      <c r="F10" s="39">
        <v>88.25984424850408</v>
      </c>
      <c r="G10" s="39">
        <v>123.19243674072605</v>
      </c>
      <c r="H10" s="39">
        <v>129.93819945259045</v>
      </c>
      <c r="I10" s="42">
        <f t="shared" si="0"/>
        <v>-2.437838363426925</v>
      </c>
      <c r="J10" s="42">
        <f t="shared" si="1"/>
        <v>-3.516473078083504</v>
      </c>
      <c r="K10" s="42">
        <f t="shared" si="2"/>
        <v>6.896670325495213</v>
      </c>
      <c r="L10" s="43">
        <f t="shared" si="2"/>
        <v>1.0719302326813729</v>
      </c>
      <c r="M10" s="42">
        <f t="shared" si="3"/>
        <v>1.3948668798161146</v>
      </c>
    </row>
    <row r="11" spans="2:13" s="7" customFormat="1" ht="21">
      <c r="B11" s="53" t="s">
        <v>32</v>
      </c>
      <c r="C11" s="55">
        <f aca="true" t="shared" si="4" ref="C11:H11">SUM(C6:C10)</f>
        <v>709.0614654773129</v>
      </c>
      <c r="D11" s="55">
        <f>SUM(D6:D10)</f>
        <v>796.5074407897469</v>
      </c>
      <c r="E11" s="55">
        <f t="shared" si="4"/>
        <v>857.9234622355334</v>
      </c>
      <c r="F11" s="55">
        <f t="shared" si="4"/>
        <v>989.8719046604747</v>
      </c>
      <c r="G11" s="55">
        <f t="shared" si="4"/>
        <v>1264.1815595715493</v>
      </c>
      <c r="H11" s="55">
        <f t="shared" si="4"/>
        <v>1348.6583392325667</v>
      </c>
      <c r="I11" s="56">
        <f t="shared" si="0"/>
        <v>7.710665123842642</v>
      </c>
      <c r="J11" s="56">
        <f t="shared" si="1"/>
        <v>4.44263787745911</v>
      </c>
      <c r="K11" s="56">
        <f t="shared" si="2"/>
        <v>5.01373147313211</v>
      </c>
      <c r="L11" s="57">
        <f t="shared" si="2"/>
        <v>1.302111617397883</v>
      </c>
      <c r="M11" s="56">
        <f t="shared" si="3"/>
        <v>3.5732188959580746</v>
      </c>
    </row>
    <row r="12" spans="3:12" s="7" customFormat="1" ht="21">
      <c r="C12" s="11"/>
      <c r="D12" s="11"/>
      <c r="E12" s="11"/>
      <c r="F12" s="11"/>
      <c r="G12" s="11"/>
      <c r="H12" s="11"/>
      <c r="I12" s="9"/>
      <c r="J12" s="9"/>
      <c r="K12" s="9"/>
      <c r="L12" s="9"/>
    </row>
    <row r="16" spans="2:8" ht="21.75">
      <c r="B16"/>
      <c r="C16"/>
      <c r="D16"/>
      <c r="E16"/>
      <c r="F16"/>
      <c r="G16"/>
      <c r="H16"/>
    </row>
    <row r="17" spans="2:8" ht="21.75">
      <c r="B17"/>
      <c r="C17"/>
      <c r="D17"/>
      <c r="E17"/>
      <c r="F17"/>
      <c r="G17"/>
      <c r="H17"/>
    </row>
    <row r="18" spans="2:8" ht="21.75">
      <c r="B18"/>
      <c r="C18"/>
      <c r="D18"/>
      <c r="E18"/>
      <c r="F18"/>
      <c r="G18"/>
      <c r="H18"/>
    </row>
    <row r="19" spans="2:8" ht="21.75">
      <c r="B19"/>
      <c r="C19"/>
      <c r="D19"/>
      <c r="E19"/>
      <c r="F19"/>
      <c r="G19"/>
      <c r="H19"/>
    </row>
    <row r="20" spans="2:8" ht="21.75">
      <c r="B20"/>
      <c r="C20"/>
      <c r="D20"/>
      <c r="E20"/>
      <c r="F20"/>
      <c r="G20"/>
      <c r="H20"/>
    </row>
    <row r="21" spans="2:8" ht="21.75">
      <c r="B21"/>
      <c r="C21"/>
      <c r="D21"/>
      <c r="E21"/>
      <c r="F21"/>
      <c r="G21"/>
      <c r="H21"/>
    </row>
    <row r="22" spans="2:8" ht="21.75">
      <c r="B22"/>
      <c r="C22"/>
      <c r="D22"/>
      <c r="E22"/>
      <c r="F22"/>
      <c r="G22"/>
      <c r="H22"/>
    </row>
    <row r="23" spans="2:8" ht="21.75">
      <c r="B23"/>
      <c r="C23"/>
      <c r="D23"/>
      <c r="E23"/>
      <c r="F23"/>
      <c r="G23"/>
      <c r="H23"/>
    </row>
    <row r="24" spans="2:8" ht="21.75">
      <c r="B24"/>
      <c r="C24"/>
      <c r="D24"/>
      <c r="E24"/>
      <c r="F24"/>
      <c r="G24"/>
      <c r="H24"/>
    </row>
  </sheetData>
  <mergeCells count="11">
    <mergeCell ref="B1:L1"/>
    <mergeCell ref="B2:L2"/>
    <mergeCell ref="B4:B5"/>
    <mergeCell ref="C4:C5"/>
    <mergeCell ref="D4:D5"/>
    <mergeCell ref="E4:E5"/>
    <mergeCell ref="F4:F5"/>
    <mergeCell ref="G4:G5"/>
    <mergeCell ref="H4:H5"/>
    <mergeCell ref="I4:M4"/>
    <mergeCell ref="B3:M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M32"/>
  <sheetViews>
    <sheetView workbookViewId="0" topLeftCell="A1">
      <selection activeCell="Q19" sqref="Q19"/>
    </sheetView>
  </sheetViews>
  <sheetFormatPr defaultColWidth="9.140625" defaultRowHeight="21.75"/>
  <cols>
    <col min="1" max="1" width="0.85546875" style="6" customWidth="1"/>
    <col min="2" max="2" width="12.57421875" style="6" customWidth="1"/>
    <col min="3" max="3" width="7.7109375" style="6" hidden="1" customWidth="1"/>
    <col min="4" max="12" width="7.7109375" style="6" customWidth="1"/>
    <col min="13" max="16384" width="9.140625" style="6" customWidth="1"/>
  </cols>
  <sheetData>
    <row r="1" spans="2:12" ht="23.25">
      <c r="B1" s="202" t="s">
        <v>65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3" ht="29.25">
      <c r="B2" s="201" t="s">
        <v>215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2:13" ht="21.75">
      <c r="B3" s="200" t="s">
        <v>31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:13" ht="21.75">
      <c r="B4" s="203" t="s">
        <v>9</v>
      </c>
      <c r="C4" s="222">
        <v>2543</v>
      </c>
      <c r="D4" s="213">
        <v>2549</v>
      </c>
      <c r="E4" s="213">
        <v>2550</v>
      </c>
      <c r="F4" s="213">
        <v>2554</v>
      </c>
      <c r="G4" s="213">
        <v>2559</v>
      </c>
      <c r="H4" s="217">
        <v>2564</v>
      </c>
      <c r="I4" s="238" t="s">
        <v>147</v>
      </c>
      <c r="J4" s="238"/>
      <c r="K4" s="238"/>
      <c r="L4" s="238"/>
      <c r="M4" s="239"/>
    </row>
    <row r="5" spans="2:13" ht="21.75">
      <c r="B5" s="235"/>
      <c r="C5" s="223"/>
      <c r="D5" s="219"/>
      <c r="E5" s="219"/>
      <c r="F5" s="219"/>
      <c r="G5" s="219"/>
      <c r="H5" s="247"/>
      <c r="I5" s="106">
        <v>2550</v>
      </c>
      <c r="J5" s="106" t="s">
        <v>2</v>
      </c>
      <c r="K5" s="106" t="s">
        <v>3</v>
      </c>
      <c r="L5" s="106" t="s">
        <v>119</v>
      </c>
      <c r="M5" s="106" t="s">
        <v>120</v>
      </c>
    </row>
    <row r="6" spans="2:13" ht="21.75">
      <c r="B6" s="88" t="s">
        <v>40</v>
      </c>
      <c r="C6" s="137">
        <v>-21.317524523829896</v>
      </c>
      <c r="D6" s="137">
        <v>-13.138046239826679</v>
      </c>
      <c r="E6" s="137">
        <v>-21.92130710415151</v>
      </c>
      <c r="F6" s="137">
        <v>-43.86068992888326</v>
      </c>
      <c r="G6" s="137">
        <v>-38.55509536073643</v>
      </c>
      <c r="H6" s="137">
        <v>-5.90400781355342</v>
      </c>
      <c r="I6" s="108">
        <f aca="true" t="shared" si="0" ref="I6:I11">((E6/D6)-1)*100</f>
        <v>66.85363031909</v>
      </c>
      <c r="J6" s="108">
        <f aca="true" t="shared" si="1" ref="J6:J11">(((F6/D6)^(1/5))-1)*100</f>
        <v>27.264986145075397</v>
      </c>
      <c r="K6" s="108">
        <f aca="true" t="shared" si="2" ref="K6:L11">(((G6/F6)^(1/5))-1)*100</f>
        <v>-2.545642061257025</v>
      </c>
      <c r="L6" s="108">
        <f t="shared" si="2"/>
        <v>-31.291094832825973</v>
      </c>
      <c r="M6" s="108">
        <f aca="true" t="shared" si="3" ref="M6:M11">(((H6/D6)^(1/15))-1)*100</f>
        <v>-5.192853405644393</v>
      </c>
    </row>
    <row r="7" spans="2:13" ht="21.75">
      <c r="B7" s="30" t="s">
        <v>17</v>
      </c>
      <c r="C7" s="122">
        <v>-20.733578803629605</v>
      </c>
      <c r="D7" s="122">
        <v>-13.845295144121366</v>
      </c>
      <c r="E7" s="122">
        <v>-40.98379828078599</v>
      </c>
      <c r="F7" s="122">
        <v>-22.458882996851884</v>
      </c>
      <c r="G7" s="122">
        <v>-43.547300179421256</v>
      </c>
      <c r="H7" s="122">
        <v>-34.64998405573857</v>
      </c>
      <c r="I7" s="42">
        <f t="shared" si="0"/>
        <v>196.01245660831927</v>
      </c>
      <c r="J7" s="42">
        <f t="shared" si="1"/>
        <v>10.158290303121142</v>
      </c>
      <c r="K7" s="42">
        <f t="shared" si="2"/>
        <v>14.160172537341742</v>
      </c>
      <c r="L7" s="42">
        <f t="shared" si="2"/>
        <v>-4.468111998607915</v>
      </c>
      <c r="M7" s="42">
        <f t="shared" si="3"/>
        <v>6.306557501654408</v>
      </c>
    </row>
    <row r="8" spans="2:13" ht="21.75">
      <c r="B8" s="30" t="s">
        <v>30</v>
      </c>
      <c r="C8" s="122">
        <v>-20.708694948336785</v>
      </c>
      <c r="D8" s="122">
        <v>-20.64430694997759</v>
      </c>
      <c r="E8" s="122">
        <v>-17.695979134331992</v>
      </c>
      <c r="F8" s="122">
        <v>-23.522678800149123</v>
      </c>
      <c r="G8" s="122">
        <v>-39.07120445960729</v>
      </c>
      <c r="H8" s="122">
        <v>-27.199294046800276</v>
      </c>
      <c r="I8" s="42">
        <f t="shared" si="0"/>
        <v>-14.281553857872664</v>
      </c>
      <c r="J8" s="42">
        <f t="shared" si="1"/>
        <v>2.6448806605755992</v>
      </c>
      <c r="K8" s="42">
        <f t="shared" si="2"/>
        <v>10.681236990420873</v>
      </c>
      <c r="L8" s="42">
        <f t="shared" si="2"/>
        <v>-6.987746514641735</v>
      </c>
      <c r="M8" s="42">
        <f t="shared" si="3"/>
        <v>1.8553444109070005</v>
      </c>
    </row>
    <row r="9" spans="2:13" ht="21.75">
      <c r="B9" s="30" t="s">
        <v>18</v>
      </c>
      <c r="C9" s="122">
        <v>-17.722494833334878</v>
      </c>
      <c r="D9" s="122">
        <v>-21.106475928409907</v>
      </c>
      <c r="E9" s="122">
        <v>-31.328219520894493</v>
      </c>
      <c r="F9" s="122">
        <v>-37.361902327660914</v>
      </c>
      <c r="G9" s="122">
        <v>-75.17989471141607</v>
      </c>
      <c r="H9" s="122">
        <v>-25.150552156983963</v>
      </c>
      <c r="I9" s="42">
        <f t="shared" si="0"/>
        <v>48.42941866351944</v>
      </c>
      <c r="J9" s="42">
        <f t="shared" si="1"/>
        <v>12.09923550341927</v>
      </c>
      <c r="K9" s="42">
        <f t="shared" si="2"/>
        <v>15.009720092855705</v>
      </c>
      <c r="L9" s="42">
        <f t="shared" si="2"/>
        <v>-19.667892238137963</v>
      </c>
      <c r="M9" s="42">
        <f t="shared" si="3"/>
        <v>1.1755218607677254</v>
      </c>
    </row>
    <row r="10" spans="2:13" ht="21.75">
      <c r="B10" s="31" t="s">
        <v>19</v>
      </c>
      <c r="C10" s="134">
        <v>-2.5204527074425065</v>
      </c>
      <c r="D10" s="134">
        <v>-4.278224275554791</v>
      </c>
      <c r="E10" s="134">
        <v>-18.175094939877482</v>
      </c>
      <c r="F10" s="134">
        <v>-6.703474067282357</v>
      </c>
      <c r="G10" s="134">
        <v>-43.46866641496108</v>
      </c>
      <c r="H10" s="134">
        <v>-30.74637372577604</v>
      </c>
      <c r="I10" s="136">
        <f t="shared" si="0"/>
        <v>324.8280073517318</v>
      </c>
      <c r="J10" s="136">
        <f t="shared" si="1"/>
        <v>9.397469714574758</v>
      </c>
      <c r="K10" s="136">
        <f t="shared" si="2"/>
        <v>45.336693864368385</v>
      </c>
      <c r="L10" s="136">
        <f t="shared" si="2"/>
        <v>-6.691003876823654</v>
      </c>
      <c r="M10" s="136">
        <f t="shared" si="3"/>
        <v>14.05176842687672</v>
      </c>
    </row>
    <row r="11" spans="2:13" s="7" customFormat="1" ht="21">
      <c r="B11" s="35" t="s">
        <v>8</v>
      </c>
      <c r="C11" s="120">
        <f aca="true" t="shared" si="4" ref="C11:H11">SUM(C6:C10)</f>
        <v>-83.00274581657366</v>
      </c>
      <c r="D11" s="40">
        <f t="shared" si="4"/>
        <v>-73.01234853789033</v>
      </c>
      <c r="E11" s="40">
        <f t="shared" si="4"/>
        <v>-130.10439898004148</v>
      </c>
      <c r="F11" s="40">
        <f t="shared" si="4"/>
        <v>-133.90762812082755</v>
      </c>
      <c r="G11" s="40">
        <f t="shared" si="4"/>
        <v>-239.82216112614213</v>
      </c>
      <c r="H11" s="40">
        <f t="shared" si="4"/>
        <v>-123.65021179885227</v>
      </c>
      <c r="I11" s="56">
        <f t="shared" si="0"/>
        <v>78.19506095263155</v>
      </c>
      <c r="J11" s="56">
        <f t="shared" si="1"/>
        <v>12.896843566271166</v>
      </c>
      <c r="K11" s="56">
        <f t="shared" si="2"/>
        <v>12.36131129960365</v>
      </c>
      <c r="L11" s="56">
        <f t="shared" si="2"/>
        <v>-12.408672080689275</v>
      </c>
      <c r="M11" s="56">
        <f t="shared" si="3"/>
        <v>3.5745932433325356</v>
      </c>
    </row>
    <row r="15" spans="2:8" ht="21.75">
      <c r="B15"/>
      <c r="C15"/>
      <c r="D15"/>
      <c r="E15"/>
      <c r="F15"/>
      <c r="G15"/>
      <c r="H15"/>
    </row>
    <row r="16" spans="2:8" ht="21.75">
      <c r="B16"/>
      <c r="C16"/>
      <c r="D16"/>
      <c r="E16"/>
      <c r="F16"/>
      <c r="G16"/>
      <c r="H16"/>
    </row>
    <row r="17" spans="2:8" ht="21.75">
      <c r="B17"/>
      <c r="C17"/>
      <c r="D17"/>
      <c r="E17"/>
      <c r="F17"/>
      <c r="G17"/>
      <c r="H17"/>
    </row>
    <row r="18" spans="2:8" ht="21.75">
      <c r="B18"/>
      <c r="C18"/>
      <c r="D18"/>
      <c r="E18"/>
      <c r="F18"/>
      <c r="G18"/>
      <c r="H18"/>
    </row>
    <row r="19" spans="2:8" ht="21.75">
      <c r="B19"/>
      <c r="C19"/>
      <c r="D19"/>
      <c r="E19"/>
      <c r="F19"/>
      <c r="G19"/>
      <c r="H19"/>
    </row>
    <row r="20" spans="2:8" ht="21.75">
      <c r="B20"/>
      <c r="C20"/>
      <c r="D20"/>
      <c r="E20"/>
      <c r="F20"/>
      <c r="G20"/>
      <c r="H20"/>
    </row>
    <row r="21" spans="2:8" ht="21.75">
      <c r="B21"/>
      <c r="C21"/>
      <c r="D21"/>
      <c r="E21"/>
      <c r="F21"/>
      <c r="G21"/>
      <c r="H21"/>
    </row>
    <row r="22" spans="2:8" ht="21.75">
      <c r="B22"/>
      <c r="C22"/>
      <c r="D22"/>
      <c r="E22"/>
      <c r="F22"/>
      <c r="G22"/>
      <c r="H22"/>
    </row>
    <row r="25" spans="2:8" ht="21.75" hidden="1">
      <c r="B25" t="s">
        <v>90</v>
      </c>
      <c r="C25"/>
      <c r="D25"/>
      <c r="E25"/>
      <c r="F25"/>
      <c r="G25"/>
      <c r="H25"/>
    </row>
    <row r="26" spans="2:8" ht="21.75" hidden="1">
      <c r="B26"/>
      <c r="C26" t="s">
        <v>91</v>
      </c>
      <c r="D26" t="s">
        <v>92</v>
      </c>
      <c r="E26" t="s">
        <v>93</v>
      </c>
      <c r="F26" t="s">
        <v>94</v>
      </c>
      <c r="G26" t="s">
        <v>95</v>
      </c>
      <c r="H26" t="s">
        <v>96</v>
      </c>
    </row>
    <row r="27" spans="2:8" ht="21.75" hidden="1">
      <c r="B27" t="s">
        <v>40</v>
      </c>
      <c r="C27">
        <v>-21.317524523829896</v>
      </c>
      <c r="D27">
        <v>-24.677695762721353</v>
      </c>
      <c r="E27">
        <v>-11.85393332158084</v>
      </c>
      <c r="F27">
        <v>-7.158878652178045</v>
      </c>
      <c r="G27">
        <v>-19.26565391253176</v>
      </c>
      <c r="H27">
        <v>-16.375660790571047</v>
      </c>
    </row>
    <row r="28" spans="2:8" ht="21.75" hidden="1">
      <c r="B28" t="s">
        <v>97</v>
      </c>
      <c r="C28">
        <v>-20.733578803629605</v>
      </c>
      <c r="D28">
        <v>-29.77287276618586</v>
      </c>
      <c r="E28">
        <v>-24.911386496332554</v>
      </c>
      <c r="F28">
        <v>-19.298633127897762</v>
      </c>
      <c r="G28">
        <v>-20.534059378703773</v>
      </c>
      <c r="H28">
        <v>-17.15018051955138</v>
      </c>
    </row>
    <row r="29" spans="2:8" ht="21.75" hidden="1">
      <c r="B29" t="s">
        <v>98</v>
      </c>
      <c r="C29">
        <v>-20.708694948336785</v>
      </c>
      <c r="D29">
        <v>-11.997652992735823</v>
      </c>
      <c r="E29">
        <v>-15.28750042746829</v>
      </c>
      <c r="F29">
        <v>-11.683108365437802</v>
      </c>
      <c r="G29">
        <v>-12.962896292029699</v>
      </c>
      <c r="H29">
        <v>-11.71004219779792</v>
      </c>
    </row>
    <row r="30" spans="2:8" ht="21.75" hidden="1">
      <c r="B30" t="s">
        <v>99</v>
      </c>
      <c r="C30">
        <v>-17.722494833334878</v>
      </c>
      <c r="D30">
        <v>-18.09366833616657</v>
      </c>
      <c r="E30">
        <v>-44.407757816719375</v>
      </c>
      <c r="F30">
        <v>-31.57508130121226</v>
      </c>
      <c r="G30">
        <v>-30.79692082829638</v>
      </c>
      <c r="H30">
        <v>-21.655537288579918</v>
      </c>
    </row>
    <row r="31" spans="2:8" ht="21.75" hidden="1">
      <c r="B31" t="s">
        <v>100</v>
      </c>
      <c r="C31">
        <v>-2.5204527074425065</v>
      </c>
      <c r="D31">
        <v>-25.471749321702834</v>
      </c>
      <c r="E31">
        <v>-47.53681586690371</v>
      </c>
      <c r="F31">
        <v>-38.423175176446755</v>
      </c>
      <c r="G31">
        <v>-54.63720585199098</v>
      </c>
      <c r="H31">
        <v>-53.130685401459345</v>
      </c>
    </row>
    <row r="32" spans="2:8" ht="21.75" hidden="1">
      <c r="B32" t="s">
        <v>101</v>
      </c>
      <c r="C32">
        <v>-83.00274581657366</v>
      </c>
      <c r="D32">
        <v>-110.01363917951244</v>
      </c>
      <c r="E32">
        <v>-143.99739392900477</v>
      </c>
      <c r="F32">
        <v>-108.13887662317262</v>
      </c>
      <c r="G32">
        <v>-138.1967362635526</v>
      </c>
      <c r="H32">
        <v>-120.02210619795962</v>
      </c>
    </row>
  </sheetData>
  <mergeCells count="11">
    <mergeCell ref="I4:M4"/>
    <mergeCell ref="B1:L1"/>
    <mergeCell ref="B4:B5"/>
    <mergeCell ref="C4:C5"/>
    <mergeCell ref="D4:D5"/>
    <mergeCell ref="E4:E5"/>
    <mergeCell ref="F4:F5"/>
    <mergeCell ref="G4:G5"/>
    <mergeCell ref="H4:H5"/>
    <mergeCell ref="B2:M2"/>
    <mergeCell ref="B3:M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1"/>
  <sheetViews>
    <sheetView workbookViewId="0" topLeftCell="A1">
      <selection activeCell="L22" sqref="L22"/>
    </sheetView>
  </sheetViews>
  <sheetFormatPr defaultColWidth="9.140625" defaultRowHeight="21.75"/>
  <cols>
    <col min="1" max="1" width="0.85546875" style="6" customWidth="1"/>
    <col min="2" max="2" width="27.140625" style="6" customWidth="1"/>
    <col min="3" max="3" width="0" style="6" hidden="1" customWidth="1"/>
    <col min="4" max="12" width="7.7109375" style="6" customWidth="1"/>
    <col min="13" max="16384" width="9.140625" style="6" customWidth="1"/>
  </cols>
  <sheetData>
    <row r="1" spans="2:12" ht="23.25">
      <c r="B1" s="202" t="s">
        <v>220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3" ht="29.25">
      <c r="B2" s="201" t="s">
        <v>219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2:13" ht="21.75">
      <c r="B3" s="196" t="s">
        <v>73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2:13" ht="21.75">
      <c r="B4" s="194"/>
      <c r="C4" s="194">
        <v>2543</v>
      </c>
      <c r="D4" s="194">
        <v>2549</v>
      </c>
      <c r="E4" s="194">
        <v>2550</v>
      </c>
      <c r="F4" s="194">
        <v>2554</v>
      </c>
      <c r="G4" s="194">
        <v>2559</v>
      </c>
      <c r="H4" s="194">
        <v>2564</v>
      </c>
      <c r="I4" s="193" t="s">
        <v>127</v>
      </c>
      <c r="J4" s="193"/>
      <c r="K4" s="193"/>
      <c r="L4" s="193"/>
      <c r="M4" s="205"/>
    </row>
    <row r="5" spans="2:13" ht="21.75">
      <c r="B5" s="195"/>
      <c r="C5" s="195"/>
      <c r="D5" s="195"/>
      <c r="E5" s="195"/>
      <c r="F5" s="195"/>
      <c r="G5" s="195"/>
      <c r="H5" s="195"/>
      <c r="I5" s="157">
        <v>2550</v>
      </c>
      <c r="J5" s="157" t="s">
        <v>2</v>
      </c>
      <c r="K5" s="157" t="s">
        <v>3</v>
      </c>
      <c r="L5" s="157" t="s">
        <v>119</v>
      </c>
      <c r="M5" s="157" t="s">
        <v>120</v>
      </c>
    </row>
    <row r="6" spans="2:13" ht="21.75">
      <c r="B6" s="30" t="s">
        <v>0</v>
      </c>
      <c r="C6" s="39">
        <v>866.3384958076178</v>
      </c>
      <c r="D6" s="39">
        <v>1106.427399920908</v>
      </c>
      <c r="E6" s="39">
        <v>1143.5719077464184</v>
      </c>
      <c r="F6" s="39">
        <v>1376.53113445464</v>
      </c>
      <c r="G6" s="39">
        <v>1311.7560546059779</v>
      </c>
      <c r="H6" s="79">
        <v>1323.1390064202938</v>
      </c>
      <c r="I6" s="77">
        <f>((E6/D6)-1)*100</f>
        <v>3.357157263835431</v>
      </c>
      <c r="J6" s="29">
        <f>(((F6/D6)^(1/5))-1)*100</f>
        <v>4.465436507604426</v>
      </c>
      <c r="K6" s="29">
        <f aca="true" t="shared" si="0" ref="K6:L8">(((G6/F6)^(1/5))-1)*100</f>
        <v>-0.9593669225298695</v>
      </c>
      <c r="L6" s="29">
        <f t="shared" si="0"/>
        <v>0.17295358186939502</v>
      </c>
      <c r="M6" s="29">
        <f>(((H6/D6)^(1/15))-1)*100</f>
        <v>1.1996095019406683</v>
      </c>
    </row>
    <row r="7" spans="2:13" ht="21.75">
      <c r="B7" s="30" t="s">
        <v>131</v>
      </c>
      <c r="C7" s="39">
        <v>690.9436643470476</v>
      </c>
      <c r="D7" s="39">
        <v>986.6887008667788</v>
      </c>
      <c r="E7" s="39">
        <v>1061.5697733711029</v>
      </c>
      <c r="F7" s="39">
        <v>1344.2699155394562</v>
      </c>
      <c r="G7" s="39">
        <v>1918.782375694152</v>
      </c>
      <c r="H7" s="39">
        <v>2413.2132770133803</v>
      </c>
      <c r="I7" s="77">
        <f>((E7/D7)-1)*100</f>
        <v>7.589128408842938</v>
      </c>
      <c r="J7" s="29">
        <f>(((F7/D7)^(1/5))-1)*100</f>
        <v>6.380313267079063</v>
      </c>
      <c r="K7" s="29">
        <f t="shared" si="0"/>
        <v>7.376154974737537</v>
      </c>
      <c r="L7" s="29">
        <f t="shared" si="0"/>
        <v>4.692120667038124</v>
      </c>
      <c r="M7" s="29">
        <f>(((H7/D7)^(1/15))-1)*100</f>
        <v>6.143736100670294</v>
      </c>
    </row>
    <row r="8" spans="2:13" ht="21.75">
      <c r="B8" s="30" t="s">
        <v>1</v>
      </c>
      <c r="C8" s="39">
        <v>1559.1343258837994</v>
      </c>
      <c r="D8" s="39">
        <v>1895.2997454761103</v>
      </c>
      <c r="E8" s="39">
        <v>1973.3294145916736</v>
      </c>
      <c r="F8" s="39">
        <v>2414.1122221991263</v>
      </c>
      <c r="G8" s="39">
        <v>2998.3203614931062</v>
      </c>
      <c r="H8" s="39">
        <v>3515.482619561948</v>
      </c>
      <c r="I8" s="77">
        <f>((E8/D8)-1)*100</f>
        <v>4.117009423011453</v>
      </c>
      <c r="J8" s="29">
        <f>(((F8/D8)^(1/5))-1)*100</f>
        <v>4.958087868053185</v>
      </c>
      <c r="K8" s="29">
        <f t="shared" si="0"/>
        <v>4.429720549743554</v>
      </c>
      <c r="L8" s="29">
        <f t="shared" si="0"/>
        <v>3.233674101151651</v>
      </c>
      <c r="M8" s="29">
        <f>(((H8/D8)^(1/15))-1)*100</f>
        <v>4.204658995038524</v>
      </c>
    </row>
    <row r="9" spans="2:13" ht="21.75">
      <c r="B9" s="32" t="s">
        <v>81</v>
      </c>
      <c r="C9" s="152"/>
      <c r="D9" s="152">
        <f>D7/D8*100</f>
        <v>52.059770662762205</v>
      </c>
      <c r="E9" s="152">
        <f>E7/E8*100</f>
        <v>53.795872372923895</v>
      </c>
      <c r="F9" s="152">
        <f>F7/F8*100</f>
        <v>55.68382046112581</v>
      </c>
      <c r="G9" s="152">
        <f>G7/G8*100</f>
        <v>63.99524214746136</v>
      </c>
      <c r="H9" s="152">
        <f>H7/H8*100</f>
        <v>68.64529107852857</v>
      </c>
      <c r="I9" s="180"/>
      <c r="J9" s="181"/>
      <c r="K9" s="181"/>
      <c r="L9" s="181"/>
      <c r="M9" s="32"/>
    </row>
    <row r="10" spans="2:13" ht="21.75" hidden="1">
      <c r="B10" s="31" t="s">
        <v>82</v>
      </c>
      <c r="C10" s="75">
        <f>C7/C8*100</f>
        <v>44.315852257013475</v>
      </c>
      <c r="D10" s="75"/>
      <c r="E10" s="75"/>
      <c r="F10" s="75"/>
      <c r="G10" s="75"/>
      <c r="H10" s="75"/>
      <c r="I10" s="78"/>
      <c r="J10" s="76"/>
      <c r="K10" s="76"/>
      <c r="L10" s="76"/>
      <c r="M10" s="31"/>
    </row>
    <row r="11" spans="3:8" ht="21.75">
      <c r="C11" s="18"/>
      <c r="D11" s="18"/>
      <c r="E11" s="18"/>
      <c r="F11" s="18"/>
      <c r="G11" s="18"/>
      <c r="H11" s="18"/>
    </row>
    <row r="14" spans="2:8" ht="21.75" hidden="1">
      <c r="B14" t="s">
        <v>102</v>
      </c>
      <c r="C14"/>
      <c r="D14"/>
      <c r="E14"/>
      <c r="F14"/>
      <c r="G14"/>
      <c r="H14"/>
    </row>
    <row r="15" spans="2:8" ht="21.75" hidden="1">
      <c r="B15" t="s">
        <v>103</v>
      </c>
      <c r="C15">
        <v>2000</v>
      </c>
      <c r="D15">
        <v>2004</v>
      </c>
      <c r="E15">
        <v>2005</v>
      </c>
      <c r="F15">
        <v>2006</v>
      </c>
      <c r="G15">
        <v>2011</v>
      </c>
      <c r="H15">
        <v>2016</v>
      </c>
    </row>
    <row r="16" spans="2:8" ht="21.75" hidden="1">
      <c r="B16"/>
      <c r="C16"/>
      <c r="D16"/>
      <c r="E16"/>
      <c r="F16"/>
      <c r="G16"/>
      <c r="H16"/>
    </row>
    <row r="17" spans="2:8" ht="21.75" hidden="1">
      <c r="B17" t="s">
        <v>83</v>
      </c>
      <c r="C17">
        <v>866.3384958076178</v>
      </c>
      <c r="D17">
        <v>962.5594345246269</v>
      </c>
      <c r="E17">
        <v>1017.2662700595528</v>
      </c>
      <c r="F17">
        <v>1012.9069659240763</v>
      </c>
      <c r="G17">
        <v>1110.1793174273791</v>
      </c>
      <c r="H17">
        <v>1159.6971005292412</v>
      </c>
    </row>
    <row r="18" spans="2:8" ht="21.75" hidden="1">
      <c r="B18" t="s">
        <v>85</v>
      </c>
      <c r="C18">
        <v>690.9436643470476</v>
      </c>
      <c r="D18">
        <v>827.583738283888</v>
      </c>
      <c r="E18">
        <v>889.6507461254595</v>
      </c>
      <c r="F18">
        <v>989.8953022581769</v>
      </c>
      <c r="G18">
        <v>1374.6813377598685</v>
      </c>
      <c r="H18">
        <v>1958.780532223788</v>
      </c>
    </row>
    <row r="19" spans="2:8" ht="21.75" hidden="1">
      <c r="B19" t="s">
        <v>87</v>
      </c>
      <c r="C19">
        <v>1559.1343258837994</v>
      </c>
      <c r="D19">
        <v>1790.1437448745185</v>
      </c>
      <c r="E19">
        <v>1906.9507243685907</v>
      </c>
      <c r="F19">
        <v>2002.7404503378616</v>
      </c>
      <c r="G19">
        <v>2484.808526543238</v>
      </c>
      <c r="H19">
        <v>3118.467873664939</v>
      </c>
    </row>
    <row r="20" spans="2:8" ht="21.75" hidden="1">
      <c r="B20" t="s">
        <v>88</v>
      </c>
      <c r="C20">
        <v>44.315852257013475</v>
      </c>
      <c r="D20">
        <v>46.23001592209558</v>
      </c>
      <c r="E20">
        <v>46.653053734255835</v>
      </c>
      <c r="F20">
        <v>49.42703894012736</v>
      </c>
      <c r="G20">
        <v>55.32343128555938</v>
      </c>
      <c r="H20">
        <v>62.81227229452765</v>
      </c>
    </row>
    <row r="50" spans="4:8" ht="21.75">
      <c r="D50" s="28">
        <v>340.9468054399405</v>
      </c>
      <c r="E50" s="28">
        <v>347.8279593401169</v>
      </c>
      <c r="F50" s="28">
        <v>376.77069700370066</v>
      </c>
      <c r="G50" s="28">
        <v>415.2237673535716</v>
      </c>
      <c r="H50" s="28">
        <v>460.1149485436542</v>
      </c>
    </row>
    <row r="51" spans="4:8" ht="21.75">
      <c r="D51" s="28"/>
      <c r="E51" s="28"/>
      <c r="F51" s="28"/>
      <c r="G51" s="28"/>
      <c r="H51" s="28"/>
    </row>
  </sheetData>
  <mergeCells count="11">
    <mergeCell ref="I4:M4"/>
    <mergeCell ref="B2:M2"/>
    <mergeCell ref="B1:L1"/>
    <mergeCell ref="B4:B5"/>
    <mergeCell ref="C4:C5"/>
    <mergeCell ref="D4:D5"/>
    <mergeCell ref="E4:E5"/>
    <mergeCell ref="F4:F5"/>
    <mergeCell ref="G4:G5"/>
    <mergeCell ref="B3:M3"/>
    <mergeCell ref="H4:H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1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H32"/>
  <sheetViews>
    <sheetView showGridLines="0" workbookViewId="0" topLeftCell="A1">
      <selection activeCell="L23" sqref="L23"/>
    </sheetView>
  </sheetViews>
  <sheetFormatPr defaultColWidth="9.140625" defaultRowHeight="21.75"/>
  <cols>
    <col min="1" max="1" width="0.71875" style="0" customWidth="1"/>
    <col min="2" max="2" width="10.7109375" style="0" customWidth="1"/>
    <col min="3" max="3" width="12.7109375" style="22" customWidth="1"/>
    <col min="4" max="5" width="12.7109375" style="0" customWidth="1"/>
    <col min="6" max="6" width="12.57421875" style="0" customWidth="1"/>
    <col min="7" max="8" width="12.7109375" style="0" customWidth="1"/>
    <col min="9" max="9" width="10.7109375" style="0" customWidth="1"/>
  </cols>
  <sheetData>
    <row r="1" spans="2:8" ht="23.25">
      <c r="B1" s="246" t="s">
        <v>66</v>
      </c>
      <c r="C1" s="246"/>
      <c r="D1" s="246"/>
      <c r="E1" s="246"/>
      <c r="F1" s="246"/>
      <c r="G1" s="246"/>
      <c r="H1" s="246"/>
    </row>
    <row r="2" spans="2:8" ht="26.25">
      <c r="B2" s="249" t="s">
        <v>75</v>
      </c>
      <c r="C2" s="250"/>
      <c r="D2" s="250"/>
      <c r="E2" s="250"/>
      <c r="F2" s="250"/>
      <c r="G2" s="250"/>
      <c r="H2" s="250"/>
    </row>
    <row r="3" spans="2:8" ht="21.75">
      <c r="B3" s="12"/>
      <c r="C3" s="25"/>
      <c r="D3" s="12"/>
      <c r="E3" s="12"/>
      <c r="F3" s="12"/>
      <c r="G3" s="12"/>
      <c r="H3" s="26" t="s">
        <v>76</v>
      </c>
    </row>
    <row r="4" spans="2:8" ht="21.75">
      <c r="B4" s="203" t="s">
        <v>77</v>
      </c>
      <c r="C4" s="251" t="s">
        <v>78</v>
      </c>
      <c r="D4" s="251"/>
      <c r="E4" s="251" t="s">
        <v>157</v>
      </c>
      <c r="F4" s="251"/>
      <c r="G4" s="252" t="s">
        <v>79</v>
      </c>
      <c r="H4" s="251"/>
    </row>
    <row r="5" spans="2:8" ht="21.75">
      <c r="B5" s="248"/>
      <c r="C5" s="144" t="s">
        <v>155</v>
      </c>
      <c r="D5" s="104" t="s">
        <v>156</v>
      </c>
      <c r="E5" s="144" t="s">
        <v>155</v>
      </c>
      <c r="F5" s="104" t="s">
        <v>156</v>
      </c>
      <c r="G5" s="144" t="s">
        <v>155</v>
      </c>
      <c r="H5" s="104" t="s">
        <v>156</v>
      </c>
    </row>
    <row r="6" spans="2:8" ht="21.75">
      <c r="B6" s="105">
        <v>2549</v>
      </c>
      <c r="C6" s="138">
        <v>27107.2</v>
      </c>
      <c r="D6" s="138">
        <v>27107.2</v>
      </c>
      <c r="E6" s="138">
        <v>21064</v>
      </c>
      <c r="F6" s="138">
        <v>21064</v>
      </c>
      <c r="G6" s="139">
        <v>22.1</v>
      </c>
      <c r="H6" s="140">
        <v>22.1</v>
      </c>
    </row>
    <row r="7" spans="2:8" ht="21.75">
      <c r="B7" s="105">
        <v>2550</v>
      </c>
      <c r="C7" s="138">
        <v>28534.8</v>
      </c>
      <c r="D7" s="138">
        <v>28534.8</v>
      </c>
      <c r="E7" s="138">
        <v>22513</v>
      </c>
      <c r="F7" s="138">
        <v>22513</v>
      </c>
      <c r="G7" s="139">
        <v>21.9</v>
      </c>
      <c r="H7" s="140">
        <v>21.9</v>
      </c>
    </row>
    <row r="8" spans="2:8" ht="21.75">
      <c r="B8" s="105">
        <v>2551</v>
      </c>
      <c r="C8" s="138">
        <v>31458.8</v>
      </c>
      <c r="D8" s="138">
        <v>31458.8</v>
      </c>
      <c r="E8" s="138">
        <v>23957</v>
      </c>
      <c r="F8" s="138">
        <v>23957</v>
      </c>
      <c r="G8" s="139">
        <v>23.8</v>
      </c>
      <c r="H8" s="139">
        <v>23.8</v>
      </c>
    </row>
    <row r="9" spans="2:8" ht="21.75">
      <c r="B9" s="105">
        <v>2552</v>
      </c>
      <c r="C9" s="138">
        <v>32533.9</v>
      </c>
      <c r="D9" s="138">
        <v>32533.9</v>
      </c>
      <c r="E9" s="138">
        <v>25225</v>
      </c>
      <c r="F9" s="138">
        <v>25225</v>
      </c>
      <c r="G9" s="139">
        <v>21.4</v>
      </c>
      <c r="H9" s="139">
        <v>21.4</v>
      </c>
    </row>
    <row r="10" spans="2:8" ht="21.75">
      <c r="B10" s="105">
        <v>2553</v>
      </c>
      <c r="C10" s="138">
        <v>33509.9</v>
      </c>
      <c r="D10" s="138">
        <v>33509.9</v>
      </c>
      <c r="E10" s="138">
        <v>26635</v>
      </c>
      <c r="F10" s="138">
        <v>26635</v>
      </c>
      <c r="G10" s="139">
        <v>22.2</v>
      </c>
      <c r="H10" s="139">
        <v>22.2</v>
      </c>
    </row>
    <row r="11" spans="2:8" ht="21.75">
      <c r="B11" s="105">
        <v>2554</v>
      </c>
      <c r="C11" s="138">
        <v>34306.6</v>
      </c>
      <c r="D11" s="138">
        <v>34306.6</v>
      </c>
      <c r="E11" s="138">
        <v>27996</v>
      </c>
      <c r="F11" s="138">
        <v>27996</v>
      </c>
      <c r="G11" s="139">
        <v>18</v>
      </c>
      <c r="H11" s="139">
        <v>18</v>
      </c>
    </row>
    <row r="12" spans="2:8" ht="21.75">
      <c r="B12" s="105">
        <v>2555</v>
      </c>
      <c r="C12" s="138">
        <v>35856.6</v>
      </c>
      <c r="D12" s="138">
        <v>35856.6</v>
      </c>
      <c r="E12" s="138">
        <v>29625</v>
      </c>
      <c r="F12" s="138">
        <v>29625</v>
      </c>
      <c r="G12" s="139">
        <v>17.4</v>
      </c>
      <c r="H12" s="139">
        <v>17.4</v>
      </c>
    </row>
    <row r="13" spans="2:8" ht="21.75">
      <c r="B13" s="105">
        <v>2556</v>
      </c>
      <c r="C13" s="138">
        <v>37799.6</v>
      </c>
      <c r="D13" s="138">
        <v>37799.6</v>
      </c>
      <c r="E13" s="138">
        <v>31384</v>
      </c>
      <c r="F13" s="138">
        <v>31384</v>
      </c>
      <c r="G13" s="139">
        <v>16.5</v>
      </c>
      <c r="H13" s="139">
        <v>16.5</v>
      </c>
    </row>
    <row r="14" spans="2:8" ht="21.75">
      <c r="B14" s="105">
        <v>2557</v>
      </c>
      <c r="C14" s="138">
        <v>40360.6</v>
      </c>
      <c r="D14" s="138">
        <v>40360.6</v>
      </c>
      <c r="E14" s="138">
        <v>33216</v>
      </c>
      <c r="F14" s="138">
        <v>33216</v>
      </c>
      <c r="G14" s="139">
        <v>17.7</v>
      </c>
      <c r="H14" s="139">
        <v>17.7</v>
      </c>
    </row>
    <row r="15" spans="2:8" ht="21.75">
      <c r="B15" s="105">
        <v>2558</v>
      </c>
      <c r="C15" s="138">
        <v>42185.5</v>
      </c>
      <c r="D15" s="138">
        <v>42185.5</v>
      </c>
      <c r="E15" s="138">
        <v>35251</v>
      </c>
      <c r="F15" s="138">
        <v>35251</v>
      </c>
      <c r="G15" s="139">
        <v>16.1</v>
      </c>
      <c r="H15" s="139">
        <v>16.1</v>
      </c>
    </row>
    <row r="16" spans="2:8" ht="21.75">
      <c r="B16" s="105">
        <v>2559</v>
      </c>
      <c r="C16" s="138">
        <v>44127.3</v>
      </c>
      <c r="D16" s="138">
        <v>44127.3</v>
      </c>
      <c r="E16" s="138">
        <v>37382</v>
      </c>
      <c r="F16" s="138">
        <v>37382</v>
      </c>
      <c r="G16" s="139">
        <v>16.4</v>
      </c>
      <c r="H16" s="139">
        <v>16.4</v>
      </c>
    </row>
    <row r="17" spans="2:8" ht="21.75">
      <c r="B17" s="105">
        <v>2560</v>
      </c>
      <c r="C17" s="138">
        <v>47118.8</v>
      </c>
      <c r="D17" s="138">
        <v>47118.8</v>
      </c>
      <c r="E17" s="138">
        <v>39560</v>
      </c>
      <c r="F17" s="138">
        <v>39560</v>
      </c>
      <c r="G17" s="139">
        <v>15.6</v>
      </c>
      <c r="H17" s="139">
        <v>15.6</v>
      </c>
    </row>
    <row r="18" spans="2:8" ht="21.75">
      <c r="B18" s="105">
        <v>2561</v>
      </c>
      <c r="C18" s="138">
        <v>49887.7</v>
      </c>
      <c r="D18" s="138">
        <v>49887.7</v>
      </c>
      <c r="E18" s="138">
        <v>41795</v>
      </c>
      <c r="F18" s="138">
        <v>41795</v>
      </c>
      <c r="G18" s="139">
        <v>15.6</v>
      </c>
      <c r="H18" s="139">
        <v>15.6</v>
      </c>
    </row>
    <row r="19" spans="2:8" ht="21.75">
      <c r="B19" s="105">
        <v>2562</v>
      </c>
      <c r="C19" s="138">
        <v>52828.7</v>
      </c>
      <c r="D19" s="138">
        <v>52828.7</v>
      </c>
      <c r="E19" s="138">
        <v>44082</v>
      </c>
      <c r="F19" s="138">
        <v>44082</v>
      </c>
      <c r="G19" s="139">
        <v>16.5</v>
      </c>
      <c r="H19" s="139">
        <v>16.5</v>
      </c>
    </row>
    <row r="20" spans="2:8" ht="21.75">
      <c r="B20" s="105">
        <v>2563</v>
      </c>
      <c r="C20" s="138">
        <v>55251.1</v>
      </c>
      <c r="D20" s="138">
        <v>55251.1</v>
      </c>
      <c r="E20" s="138">
        <v>46481</v>
      </c>
      <c r="F20" s="138">
        <v>46481</v>
      </c>
      <c r="G20" s="139">
        <v>16.7</v>
      </c>
      <c r="H20" s="139">
        <v>16.7</v>
      </c>
    </row>
    <row r="21" spans="2:8" ht="21.75">
      <c r="B21" s="104">
        <v>2564</v>
      </c>
      <c r="C21" s="141">
        <v>58321.1</v>
      </c>
      <c r="D21" s="141">
        <v>58321.1</v>
      </c>
      <c r="E21" s="141">
        <v>48958</v>
      </c>
      <c r="F21" s="141">
        <v>48958</v>
      </c>
      <c r="G21" s="142">
        <v>15.4</v>
      </c>
      <c r="H21" s="143">
        <v>15.4</v>
      </c>
    </row>
    <row r="22" spans="4:8" ht="21.75">
      <c r="D22" s="22"/>
      <c r="E22" s="1"/>
      <c r="H22" s="23"/>
    </row>
    <row r="23" spans="4:5" ht="21.75">
      <c r="D23" s="22"/>
      <c r="E23" s="1"/>
    </row>
    <row r="24" spans="4:5" ht="21.75">
      <c r="D24" s="22"/>
      <c r="E24" s="1"/>
    </row>
    <row r="25" ht="21.75">
      <c r="D25" s="22"/>
    </row>
    <row r="26" ht="21.75">
      <c r="D26" s="22"/>
    </row>
    <row r="27" ht="21.75">
      <c r="D27" s="22"/>
    </row>
    <row r="28" ht="21.75">
      <c r="D28" s="22"/>
    </row>
    <row r="29" ht="21.75">
      <c r="D29" s="22"/>
    </row>
    <row r="30" ht="21.75">
      <c r="D30" s="22"/>
    </row>
    <row r="31" ht="21.75">
      <c r="D31" s="22"/>
    </row>
    <row r="32" ht="21.75">
      <c r="D32" s="22"/>
    </row>
  </sheetData>
  <mergeCells count="6">
    <mergeCell ref="B1:H1"/>
    <mergeCell ref="B4:B5"/>
    <mergeCell ref="B2:H2"/>
    <mergeCell ref="C4:D4"/>
    <mergeCell ref="E4:F4"/>
    <mergeCell ref="G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M30"/>
  <sheetViews>
    <sheetView showGridLines="0" workbookViewId="0" topLeftCell="A1">
      <selection activeCell="N12" sqref="N12"/>
    </sheetView>
  </sheetViews>
  <sheetFormatPr defaultColWidth="9.140625" defaultRowHeight="21.75"/>
  <cols>
    <col min="1" max="1" width="0.85546875" style="12" customWidth="1"/>
    <col min="2" max="2" width="18.7109375" style="12" customWidth="1"/>
    <col min="3" max="3" width="7.7109375" style="12" hidden="1" customWidth="1"/>
    <col min="4" max="12" width="7.7109375" style="12" customWidth="1"/>
    <col min="13" max="16384" width="9.140625" style="12" customWidth="1"/>
  </cols>
  <sheetData>
    <row r="1" spans="2:12" ht="23.25">
      <c r="B1" s="202" t="s">
        <v>67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2" ht="29.25">
      <c r="B2" s="201" t="s">
        <v>158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2:12" ht="21.75">
      <c r="B3" s="200" t="s">
        <v>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2:13" ht="21.75">
      <c r="B4" s="240"/>
      <c r="C4" s="240">
        <v>2543</v>
      </c>
      <c r="D4" s="213">
        <v>2549</v>
      </c>
      <c r="E4" s="213">
        <v>2550</v>
      </c>
      <c r="F4" s="213">
        <v>2554</v>
      </c>
      <c r="G4" s="213">
        <v>2559</v>
      </c>
      <c r="H4" s="213">
        <v>2564</v>
      </c>
      <c r="I4" s="238" t="s">
        <v>127</v>
      </c>
      <c r="J4" s="238"/>
      <c r="K4" s="238"/>
      <c r="L4" s="238"/>
      <c r="M4" s="239"/>
    </row>
    <row r="5" spans="2:13" ht="21.75">
      <c r="B5" s="241"/>
      <c r="C5" s="241"/>
      <c r="D5" s="214"/>
      <c r="E5" s="214"/>
      <c r="F5" s="214"/>
      <c r="G5" s="214"/>
      <c r="H5" s="253"/>
      <c r="I5" s="91">
        <v>2550</v>
      </c>
      <c r="J5" s="91" t="s">
        <v>2</v>
      </c>
      <c r="K5" s="91" t="s">
        <v>3</v>
      </c>
      <c r="L5" s="91" t="s">
        <v>119</v>
      </c>
      <c r="M5" s="91" t="s">
        <v>120</v>
      </c>
    </row>
    <row r="6" spans="2:13" ht="21.75">
      <c r="B6" s="88" t="s">
        <v>44</v>
      </c>
      <c r="C6" s="62">
        <f>5296+36308+10950+156+15450</f>
        <v>68160</v>
      </c>
      <c r="D6" s="39">
        <v>67873.113</v>
      </c>
      <c r="E6" s="39">
        <v>66379.18803216112</v>
      </c>
      <c r="F6" s="39">
        <v>81913.74904985634</v>
      </c>
      <c r="G6" s="39">
        <v>102095.78768634798</v>
      </c>
      <c r="H6" s="146">
        <v>140366.09857654548</v>
      </c>
      <c r="I6" s="42">
        <f>((E6/D6)-1)*100</f>
        <v>-2.201055619533576</v>
      </c>
      <c r="J6" s="42">
        <f>(((F6/D6)^(1/5))-1)*100</f>
        <v>3.8321404658216096</v>
      </c>
      <c r="K6" s="42">
        <f aca="true" t="shared" si="0" ref="K6:L10">(((G6/F6)^(1/5))-1)*100</f>
        <v>4.503347975614469</v>
      </c>
      <c r="L6" s="42">
        <f t="shared" si="0"/>
        <v>6.573905446569506</v>
      </c>
      <c r="M6" s="42">
        <f>(((H6/D6)^(1/15))-1)*100</f>
        <v>4.963337322218275</v>
      </c>
    </row>
    <row r="7" spans="2:13" ht="21.75">
      <c r="B7" s="30" t="s">
        <v>105</v>
      </c>
      <c r="C7" s="62">
        <f>C10-C6-C8-C9</f>
        <v>16192</v>
      </c>
      <c r="D7" s="39">
        <v>55362.645</v>
      </c>
      <c r="E7" s="39">
        <v>66708.71886503376</v>
      </c>
      <c r="F7" s="39">
        <v>78799.6205023066</v>
      </c>
      <c r="G7" s="39">
        <v>107916.24807548523</v>
      </c>
      <c r="H7" s="146">
        <v>138743.05517578125</v>
      </c>
      <c r="I7" s="42">
        <f>((E7/D7)-1)*100</f>
        <v>20.494096452641976</v>
      </c>
      <c r="J7" s="42">
        <f>(((F7/D7)^(1/5))-1)*100</f>
        <v>7.3152543007229065</v>
      </c>
      <c r="K7" s="42">
        <f t="shared" si="0"/>
        <v>6.490911013350131</v>
      </c>
      <c r="L7" s="42">
        <f t="shared" si="0"/>
        <v>5.153778575995305</v>
      </c>
      <c r="M7" s="42">
        <f>(((H7/D7)^(1/15))-1)*100</f>
        <v>6.316244730412923</v>
      </c>
    </row>
    <row r="8" spans="2:13" ht="21.75">
      <c r="B8" s="30" t="s">
        <v>106</v>
      </c>
      <c r="C8" s="62">
        <f>9409+27+2</f>
        <v>9438</v>
      </c>
      <c r="D8" s="39">
        <v>13530.951</v>
      </c>
      <c r="E8" s="39">
        <v>13475.026364268819</v>
      </c>
      <c r="F8" s="39">
        <v>14154.154453247314</v>
      </c>
      <c r="G8" s="39">
        <v>19477.65861225128</v>
      </c>
      <c r="H8" s="146">
        <v>17961.812266349792</v>
      </c>
      <c r="I8" s="42">
        <f>((E8/D8)-1)*100</f>
        <v>-0.41330898124736226</v>
      </c>
      <c r="J8" s="42">
        <f>(((F8/D8)^(1/5))-1)*100</f>
        <v>0.9046364032967213</v>
      </c>
      <c r="K8" s="42">
        <f t="shared" si="0"/>
        <v>6.593461055865735</v>
      </c>
      <c r="L8" s="42">
        <f t="shared" si="0"/>
        <v>-1.6073447626979154</v>
      </c>
      <c r="M8" s="42">
        <f>(((H8/D8)^(1/15))-1)*100</f>
        <v>1.9063989904346768</v>
      </c>
    </row>
    <row r="9" spans="2:13" ht="21.75">
      <c r="B9" s="31" t="s">
        <v>14</v>
      </c>
      <c r="C9" s="62">
        <v>2991</v>
      </c>
      <c r="D9" s="39">
        <v>5151.854</v>
      </c>
      <c r="E9" s="39">
        <v>4101.719965447619</v>
      </c>
      <c r="F9" s="39">
        <v>11058.475994589724</v>
      </c>
      <c r="G9" s="39">
        <v>19085.305625915527</v>
      </c>
      <c r="H9" s="146">
        <v>28626.033981323242</v>
      </c>
      <c r="I9" s="42">
        <f>((E9/D9)-1)*100</f>
        <v>-20.383614026181274</v>
      </c>
      <c r="J9" s="42">
        <f>(((F9/D9)^(1/5))-1)*100</f>
        <v>16.505478128400796</v>
      </c>
      <c r="K9" s="42">
        <f t="shared" si="0"/>
        <v>11.532328160666982</v>
      </c>
      <c r="L9" s="42">
        <f t="shared" si="0"/>
        <v>8.44571905141831</v>
      </c>
      <c r="M9" s="42">
        <f>(((H9/D9)^(1/15))-1)*100</f>
        <v>12.112277652048519</v>
      </c>
    </row>
    <row r="10" spans="2:13" s="49" customFormat="1" ht="21">
      <c r="B10" s="53" t="s">
        <v>8</v>
      </c>
      <c r="C10" s="55">
        <v>96781</v>
      </c>
      <c r="D10" s="55">
        <f>SUM(D6:D9)</f>
        <v>141918.563</v>
      </c>
      <c r="E10" s="55">
        <f>SUM(E6:E9)</f>
        <v>150664.65322691132</v>
      </c>
      <c r="F10" s="55">
        <f>SUM(F6:F9)</f>
        <v>185926</v>
      </c>
      <c r="G10" s="55">
        <f>SUM(G6:G9)</f>
        <v>248575</v>
      </c>
      <c r="H10" s="149">
        <f>SUM(H6:H9)</f>
        <v>325696.99999999977</v>
      </c>
      <c r="I10" s="56">
        <f>((E10/D10)-1)*100</f>
        <v>6.1627528083914696</v>
      </c>
      <c r="J10" s="56">
        <f>(((F10/D10)^(1/5))-1)*100</f>
        <v>5.5504730860674645</v>
      </c>
      <c r="K10" s="56">
        <f t="shared" si="0"/>
        <v>5.97989000120589</v>
      </c>
      <c r="L10" s="56">
        <f t="shared" si="0"/>
        <v>5.553165469000776</v>
      </c>
      <c r="M10" s="56">
        <f>(((H10/D10)^(1/15))-1)*100</f>
        <v>5.694317050644138</v>
      </c>
    </row>
    <row r="12" spans="2:12" ht="29.25">
      <c r="B12" s="201" t="s">
        <v>118</v>
      </c>
      <c r="C12" s="201"/>
      <c r="D12" s="201"/>
      <c r="E12" s="201"/>
      <c r="F12" s="201"/>
      <c r="G12" s="201"/>
      <c r="H12" s="201"/>
      <c r="I12" s="17"/>
      <c r="J12" s="17"/>
      <c r="K12" s="17"/>
      <c r="L12" s="17"/>
    </row>
    <row r="13" spans="2:12" ht="24.75" customHeight="1">
      <c r="B13" s="3"/>
      <c r="C13" s="3"/>
      <c r="D13" s="3"/>
      <c r="E13" s="3"/>
      <c r="F13" s="196" t="s">
        <v>226</v>
      </c>
      <c r="G13" s="196"/>
      <c r="H13" s="196"/>
      <c r="I13" s="3"/>
      <c r="J13" s="3"/>
      <c r="K13" s="3"/>
      <c r="L13" s="3"/>
    </row>
    <row r="14" spans="2:12" ht="21.75">
      <c r="B14" s="240"/>
      <c r="C14" s="240">
        <v>2543</v>
      </c>
      <c r="D14" s="213">
        <v>2549</v>
      </c>
      <c r="E14" s="213">
        <v>2550</v>
      </c>
      <c r="F14" s="213">
        <v>2554</v>
      </c>
      <c r="G14" s="213">
        <v>2559</v>
      </c>
      <c r="H14" s="213">
        <v>2564</v>
      </c>
      <c r="I14" s="224"/>
      <c r="J14" s="224"/>
      <c r="K14" s="224"/>
      <c r="L14" s="224"/>
    </row>
    <row r="15" spans="2:12" ht="21.75">
      <c r="B15" s="241"/>
      <c r="C15" s="241"/>
      <c r="D15" s="214"/>
      <c r="E15" s="214"/>
      <c r="F15" s="214"/>
      <c r="G15" s="214"/>
      <c r="H15" s="214"/>
      <c r="I15" s="5"/>
      <c r="J15" s="5"/>
      <c r="K15" s="5"/>
      <c r="L15" s="5"/>
    </row>
    <row r="16" spans="2:12" ht="21.75">
      <c r="B16" s="30" t="s">
        <v>44</v>
      </c>
      <c r="C16" s="62">
        <f aca="true" t="shared" si="1" ref="C16:H16">C6/C$10*100</f>
        <v>70.42704663105361</v>
      </c>
      <c r="D16" s="62">
        <f t="shared" si="1"/>
        <v>47.825394765306356</v>
      </c>
      <c r="E16" s="62">
        <f t="shared" si="1"/>
        <v>44.0575719722326</v>
      </c>
      <c r="F16" s="62">
        <f t="shared" si="1"/>
        <v>44.05717815144538</v>
      </c>
      <c r="G16" s="62">
        <f t="shared" si="1"/>
        <v>41.07242791364698</v>
      </c>
      <c r="H16" s="62">
        <f t="shared" si="1"/>
        <v>43.09714199901921</v>
      </c>
      <c r="I16" s="15"/>
      <c r="J16" s="15"/>
      <c r="K16" s="15"/>
      <c r="L16" s="15"/>
    </row>
    <row r="17" spans="2:12" ht="21.75">
      <c r="B17" s="30" t="s">
        <v>105</v>
      </c>
      <c r="C17" s="62">
        <f aca="true" t="shared" si="2" ref="C17:H17">C7/C$10*100</f>
        <v>16.730556617517898</v>
      </c>
      <c r="D17" s="62">
        <f t="shared" si="2"/>
        <v>39.010150490320285</v>
      </c>
      <c r="E17" s="62">
        <f t="shared" si="2"/>
        <v>44.27629004964147</v>
      </c>
      <c r="F17" s="62">
        <f t="shared" si="2"/>
        <v>42.38224912185848</v>
      </c>
      <c r="G17" s="62">
        <f t="shared" si="2"/>
        <v>43.41395879532746</v>
      </c>
      <c r="H17" s="62">
        <f t="shared" si="2"/>
        <v>42.598812754118505</v>
      </c>
      <c r="I17" s="15"/>
      <c r="J17" s="15"/>
      <c r="K17" s="15"/>
      <c r="L17" s="15"/>
    </row>
    <row r="18" spans="2:12" ht="21.75">
      <c r="B18" s="30" t="s">
        <v>106</v>
      </c>
      <c r="C18" s="62">
        <f aca="true" t="shared" si="3" ref="C18:H18">C8/C$10*100</f>
        <v>9.751914115373886</v>
      </c>
      <c r="D18" s="62">
        <f t="shared" si="3"/>
        <v>9.534306657262306</v>
      </c>
      <c r="E18" s="62">
        <f t="shared" si="3"/>
        <v>8.943721088963382</v>
      </c>
      <c r="F18" s="62">
        <f t="shared" si="3"/>
        <v>7.612789202826563</v>
      </c>
      <c r="G18" s="62">
        <f t="shared" si="3"/>
        <v>7.835727089309577</v>
      </c>
      <c r="H18" s="62">
        <f t="shared" si="3"/>
        <v>5.514884161152791</v>
      </c>
      <c r="I18" s="15"/>
      <c r="J18" s="15"/>
      <c r="K18" s="15"/>
      <c r="L18" s="15"/>
    </row>
    <row r="19" spans="2:12" ht="21.75">
      <c r="B19" s="30" t="s">
        <v>14</v>
      </c>
      <c r="C19" s="62">
        <f aca="true" t="shared" si="4" ref="C19:H19">C9/C$10*100</f>
        <v>3.0904826360545976</v>
      </c>
      <c r="D19" s="62">
        <f t="shared" si="4"/>
        <v>3.630148087111057</v>
      </c>
      <c r="E19" s="62">
        <f t="shared" si="4"/>
        <v>2.7224168891625475</v>
      </c>
      <c r="F19" s="62">
        <f t="shared" si="4"/>
        <v>5.947783523869563</v>
      </c>
      <c r="G19" s="62">
        <f t="shared" si="4"/>
        <v>7.6778862017159915</v>
      </c>
      <c r="H19" s="62">
        <f t="shared" si="4"/>
        <v>8.789161085709498</v>
      </c>
      <c r="I19" s="15"/>
      <c r="J19" s="15"/>
      <c r="K19" s="15"/>
      <c r="L19" s="15"/>
    </row>
    <row r="20" spans="2:12" ht="21.75">
      <c r="B20" s="35" t="s">
        <v>8</v>
      </c>
      <c r="C20" s="40">
        <f aca="true" t="shared" si="5" ref="C20:H20">SUM(C16:C19)</f>
        <v>100.00000000000001</v>
      </c>
      <c r="D20" s="40">
        <f t="shared" si="5"/>
        <v>100</v>
      </c>
      <c r="E20" s="40">
        <f t="shared" si="5"/>
        <v>100</v>
      </c>
      <c r="F20" s="40">
        <f t="shared" si="5"/>
        <v>99.99999999999999</v>
      </c>
      <c r="G20" s="40">
        <f t="shared" si="5"/>
        <v>100</v>
      </c>
      <c r="H20" s="40">
        <f t="shared" si="5"/>
        <v>100</v>
      </c>
      <c r="I20" s="14"/>
      <c r="J20" s="14"/>
      <c r="K20" s="14"/>
      <c r="L20" s="14"/>
    </row>
    <row r="22" spans="2:8" ht="21.75">
      <c r="B22"/>
      <c r="C22"/>
      <c r="D22"/>
      <c r="E22"/>
      <c r="F22"/>
      <c r="G22"/>
      <c r="H22"/>
    </row>
    <row r="23" spans="2:8" ht="21.75">
      <c r="B23"/>
      <c r="C23"/>
      <c r="D23"/>
      <c r="E23"/>
      <c r="F23"/>
      <c r="G23"/>
      <c r="H23"/>
    </row>
    <row r="24" spans="2:8" ht="21.75" hidden="1">
      <c r="B24" t="s">
        <v>109</v>
      </c>
      <c r="C24"/>
      <c r="D24"/>
      <c r="E24"/>
      <c r="F24"/>
      <c r="G24"/>
      <c r="H24"/>
    </row>
    <row r="25" spans="2:8" ht="21.75" hidden="1">
      <c r="B25" t="s">
        <v>110</v>
      </c>
      <c r="C25">
        <v>2001</v>
      </c>
      <c r="D25">
        <v>2002</v>
      </c>
      <c r="E25">
        <v>2003</v>
      </c>
      <c r="F25">
        <v>2004</v>
      </c>
      <c r="G25">
        <v>2005</v>
      </c>
      <c r="H25">
        <v>2006</v>
      </c>
    </row>
    <row r="26" spans="2:8" ht="21.75" hidden="1">
      <c r="B26" t="s">
        <v>107</v>
      </c>
      <c r="C26">
        <v>60521</v>
      </c>
      <c r="D26">
        <v>54265</v>
      </c>
      <c r="E26">
        <v>52527</v>
      </c>
      <c r="F26">
        <v>53121</v>
      </c>
      <c r="G26">
        <v>56083</v>
      </c>
      <c r="H26">
        <v>55264</v>
      </c>
    </row>
    <row r="27" spans="2:8" ht="21.75" hidden="1">
      <c r="B27" t="s">
        <v>105</v>
      </c>
      <c r="C27">
        <v>26955</v>
      </c>
      <c r="D27">
        <v>39187</v>
      </c>
      <c r="E27">
        <v>47561</v>
      </c>
      <c r="F27">
        <v>53057</v>
      </c>
      <c r="G27">
        <v>58470</v>
      </c>
      <c r="H27">
        <v>68015</v>
      </c>
    </row>
    <row r="28" spans="2:8" ht="21.75" hidden="1">
      <c r="B28" t="s">
        <v>106</v>
      </c>
      <c r="C28">
        <v>10215</v>
      </c>
      <c r="D28">
        <v>11232</v>
      </c>
      <c r="E28">
        <v>12057</v>
      </c>
      <c r="F28">
        <v>13786</v>
      </c>
      <c r="G28">
        <v>13786</v>
      </c>
      <c r="H28">
        <v>13786</v>
      </c>
    </row>
    <row r="29" spans="2:8" ht="21.75" hidden="1">
      <c r="B29" t="s">
        <v>89</v>
      </c>
      <c r="C29">
        <v>2631</v>
      </c>
      <c r="D29">
        <v>2690</v>
      </c>
      <c r="E29">
        <v>2640</v>
      </c>
      <c r="F29">
        <v>2922</v>
      </c>
      <c r="G29">
        <v>2946</v>
      </c>
      <c r="H29">
        <v>3010</v>
      </c>
    </row>
    <row r="30" spans="2:8" ht="21.75" hidden="1">
      <c r="B30" t="s">
        <v>104</v>
      </c>
      <c r="C30">
        <v>100322</v>
      </c>
      <c r="D30">
        <v>107374</v>
      </c>
      <c r="E30">
        <v>114785</v>
      </c>
      <c r="F30">
        <v>122886</v>
      </c>
      <c r="G30">
        <v>131285</v>
      </c>
      <c r="H30">
        <v>140075</v>
      </c>
    </row>
  </sheetData>
  <mergeCells count="21">
    <mergeCell ref="I14:L14"/>
    <mergeCell ref="B12:H12"/>
    <mergeCell ref="B14:B15"/>
    <mergeCell ref="C14:C15"/>
    <mergeCell ref="D14:D15"/>
    <mergeCell ref="E14:E15"/>
    <mergeCell ref="F14:F15"/>
    <mergeCell ref="F4:F5"/>
    <mergeCell ref="H4:H5"/>
    <mergeCell ref="G14:G15"/>
    <mergeCell ref="H14:H15"/>
    <mergeCell ref="G4:G5"/>
    <mergeCell ref="F13:H13"/>
    <mergeCell ref="I4:M4"/>
    <mergeCell ref="B1:L1"/>
    <mergeCell ref="B2:L2"/>
    <mergeCell ref="B3:L3"/>
    <mergeCell ref="B4:B5"/>
    <mergeCell ref="C4:C5"/>
    <mergeCell ref="D4:D5"/>
    <mergeCell ref="E4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M30"/>
  <sheetViews>
    <sheetView showGridLines="0" workbookViewId="0" topLeftCell="A1">
      <selection activeCell="M15" sqref="M15"/>
    </sheetView>
  </sheetViews>
  <sheetFormatPr defaultColWidth="9.140625" defaultRowHeight="21.75"/>
  <cols>
    <col min="1" max="1" width="0.85546875" style="12" customWidth="1"/>
    <col min="2" max="2" width="18.7109375" style="12" customWidth="1"/>
    <col min="3" max="3" width="7.7109375" style="12" hidden="1" customWidth="1"/>
    <col min="4" max="12" width="7.7109375" style="12" customWidth="1"/>
    <col min="13" max="16384" width="9.140625" style="12" customWidth="1"/>
  </cols>
  <sheetData>
    <row r="1" spans="2:12" ht="23.25">
      <c r="B1" s="202" t="s">
        <v>204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2" ht="29.25">
      <c r="B2" s="201" t="s">
        <v>202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2:13" ht="21.75">
      <c r="B3" s="196" t="s">
        <v>21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2:13" ht="21.75">
      <c r="B4" s="240"/>
      <c r="C4" s="240">
        <v>2543</v>
      </c>
      <c r="D4" s="213">
        <v>2549</v>
      </c>
      <c r="E4" s="213">
        <v>2550</v>
      </c>
      <c r="F4" s="213">
        <v>2554</v>
      </c>
      <c r="G4" s="213">
        <v>2559</v>
      </c>
      <c r="H4" s="213">
        <v>2564</v>
      </c>
      <c r="I4" s="238" t="s">
        <v>127</v>
      </c>
      <c r="J4" s="238"/>
      <c r="K4" s="238"/>
      <c r="L4" s="238"/>
      <c r="M4" s="239"/>
    </row>
    <row r="5" spans="2:13" ht="21.75">
      <c r="B5" s="241"/>
      <c r="C5" s="241"/>
      <c r="D5" s="214"/>
      <c r="E5" s="214"/>
      <c r="F5" s="214"/>
      <c r="G5" s="214"/>
      <c r="H5" s="253"/>
      <c r="I5" s="91">
        <v>2550</v>
      </c>
      <c r="J5" s="91" t="s">
        <v>2</v>
      </c>
      <c r="K5" s="91" t="s">
        <v>3</v>
      </c>
      <c r="L5" s="91" t="s">
        <v>119</v>
      </c>
      <c r="M5" s="91" t="s">
        <v>120</v>
      </c>
    </row>
    <row r="6" spans="2:13" ht="21.75">
      <c r="B6" s="88" t="s">
        <v>44</v>
      </c>
      <c r="C6" s="62">
        <f>5296+36308+10950+156+15450</f>
        <v>68160</v>
      </c>
      <c r="D6" s="39">
        <v>67873.113</v>
      </c>
      <c r="E6" s="39">
        <v>66379.18803216112</v>
      </c>
      <c r="F6" s="39">
        <v>81913.74904985634</v>
      </c>
      <c r="G6" s="39">
        <v>107322.94051837923</v>
      </c>
      <c r="H6" s="146">
        <v>124716.81342029548</v>
      </c>
      <c r="I6" s="42">
        <f>((E6/D6)-1)*100</f>
        <v>-2.201055619533576</v>
      </c>
      <c r="J6" s="42">
        <f>(((F6/D6)^(1/5))-1)*100</f>
        <v>3.8321404658216096</v>
      </c>
      <c r="K6" s="42">
        <f aca="true" t="shared" si="0" ref="K6:L10">(((G6/F6)^(1/5))-1)*100</f>
        <v>5.55216654897599</v>
      </c>
      <c r="L6" s="42">
        <f t="shared" si="0"/>
        <v>3.049642274750952</v>
      </c>
      <c r="M6" s="42">
        <f>(((H6/D6)^(1/15))-1)*100</f>
        <v>4.1394187031894125</v>
      </c>
    </row>
    <row r="7" spans="2:13" ht="21.75">
      <c r="B7" s="30" t="s">
        <v>105</v>
      </c>
      <c r="C7" s="62">
        <f>C10-C6-C8-C9</f>
        <v>16192</v>
      </c>
      <c r="D7" s="39">
        <v>55362.645</v>
      </c>
      <c r="E7" s="39">
        <v>66708.71886503376</v>
      </c>
      <c r="F7" s="39">
        <v>78799.6205023066</v>
      </c>
      <c r="G7" s="39">
        <v>102689.09524345398</v>
      </c>
      <c r="H7" s="146">
        <v>91895.13818359375</v>
      </c>
      <c r="I7" s="42">
        <f>((E7/D7)-1)*100</f>
        <v>20.494096452641976</v>
      </c>
      <c r="J7" s="42">
        <f>(((F7/D7)^(1/5))-1)*100</f>
        <v>7.3152543007229065</v>
      </c>
      <c r="K7" s="42">
        <f t="shared" si="0"/>
        <v>5.438699424344007</v>
      </c>
      <c r="L7" s="42">
        <f t="shared" si="0"/>
        <v>-2.1966700732710787</v>
      </c>
      <c r="M7" s="42">
        <f>(((H7/D7)^(1/15))-1)*100</f>
        <v>3.4359990812627528</v>
      </c>
    </row>
    <row r="8" spans="2:13" ht="21.75">
      <c r="B8" s="30" t="s">
        <v>106</v>
      </c>
      <c r="C8" s="62">
        <f>9409+27+2</f>
        <v>9438</v>
      </c>
      <c r="D8" s="39">
        <v>13530.951</v>
      </c>
      <c r="E8" s="39">
        <v>13475.026364268819</v>
      </c>
      <c r="F8" s="39">
        <v>14154.154453247314</v>
      </c>
      <c r="G8" s="39">
        <v>19477.65861225128</v>
      </c>
      <c r="H8" s="146">
        <v>17961.812266349792</v>
      </c>
      <c r="I8" s="42">
        <f>((E8/D8)-1)*100</f>
        <v>-0.41330898124736226</v>
      </c>
      <c r="J8" s="42">
        <f>(((F8/D8)^(1/5))-1)*100</f>
        <v>0.9046364032967213</v>
      </c>
      <c r="K8" s="42">
        <f t="shared" si="0"/>
        <v>6.593461055865735</v>
      </c>
      <c r="L8" s="42">
        <f t="shared" si="0"/>
        <v>-1.6073447626979154</v>
      </c>
      <c r="M8" s="42">
        <f>(((H8/D8)^(1/15))-1)*100</f>
        <v>1.9063989904346768</v>
      </c>
    </row>
    <row r="9" spans="2:13" ht="21.75">
      <c r="B9" s="31" t="s">
        <v>14</v>
      </c>
      <c r="C9" s="62">
        <v>2991</v>
      </c>
      <c r="D9" s="39">
        <v>5151.854</v>
      </c>
      <c r="E9" s="39">
        <v>4101.719965447619</v>
      </c>
      <c r="F9" s="39">
        <v>11058.475994589724</v>
      </c>
      <c r="G9" s="39">
        <v>19085.305625915527</v>
      </c>
      <c r="H9" s="146">
        <v>91123.23612976074</v>
      </c>
      <c r="I9" s="42">
        <f>((E9/D9)-1)*100</f>
        <v>-20.383614026181274</v>
      </c>
      <c r="J9" s="42">
        <f>(((F9/D9)^(1/5))-1)*100</f>
        <v>16.505478128400796</v>
      </c>
      <c r="K9" s="42">
        <f t="shared" si="0"/>
        <v>11.532328160666982</v>
      </c>
      <c r="L9" s="42">
        <f t="shared" si="0"/>
        <v>36.70550487847623</v>
      </c>
      <c r="M9" s="42">
        <f>(((H9/D9)^(1/15))-1)*100</f>
        <v>21.10935909142364</v>
      </c>
    </row>
    <row r="10" spans="2:13" s="49" customFormat="1" ht="21">
      <c r="B10" s="53" t="s">
        <v>8</v>
      </c>
      <c r="C10" s="55">
        <v>96781</v>
      </c>
      <c r="D10" s="55">
        <f>SUM(D6:D9)</f>
        <v>141918.563</v>
      </c>
      <c r="E10" s="55">
        <f>SUM(E6:E9)</f>
        <v>150664.65322691132</v>
      </c>
      <c r="F10" s="55">
        <f>SUM(F6:F9)</f>
        <v>185926</v>
      </c>
      <c r="G10" s="55">
        <f>SUM(G6:G9)</f>
        <v>248575</v>
      </c>
      <c r="H10" s="149">
        <f>SUM(H6:H9)</f>
        <v>325696.99999999977</v>
      </c>
      <c r="I10" s="56">
        <f>((E10/D10)-1)*100</f>
        <v>6.1627528083914696</v>
      </c>
      <c r="J10" s="56">
        <f>(((F10/D10)^(1/5))-1)*100</f>
        <v>5.5504730860674645</v>
      </c>
      <c r="K10" s="56">
        <f t="shared" si="0"/>
        <v>5.97989000120589</v>
      </c>
      <c r="L10" s="56">
        <f t="shared" si="0"/>
        <v>5.553165469000776</v>
      </c>
      <c r="M10" s="56">
        <f>(((H10/D10)^(1/15))-1)*100</f>
        <v>5.694317050644138</v>
      </c>
    </row>
    <row r="12" spans="2:12" ht="29.25">
      <c r="B12" s="254" t="s">
        <v>203</v>
      </c>
      <c r="C12" s="254"/>
      <c r="D12" s="254"/>
      <c r="E12" s="254"/>
      <c r="F12" s="254"/>
      <c r="G12" s="254"/>
      <c r="H12" s="254"/>
      <c r="I12" s="17"/>
      <c r="J12" s="17"/>
      <c r="K12" s="17"/>
      <c r="L12" s="17"/>
    </row>
    <row r="13" spans="2:12" ht="19.5" customHeight="1">
      <c r="B13" s="3"/>
      <c r="C13" s="3"/>
      <c r="D13" s="3"/>
      <c r="E13" s="3"/>
      <c r="F13" s="196" t="s">
        <v>226</v>
      </c>
      <c r="G13" s="196"/>
      <c r="H13" s="196"/>
      <c r="I13" s="3"/>
      <c r="J13" s="3"/>
      <c r="K13" s="3"/>
      <c r="L13" s="3"/>
    </row>
    <row r="14" spans="2:12" ht="21.75">
      <c r="B14" s="240"/>
      <c r="C14" s="240">
        <v>2543</v>
      </c>
      <c r="D14" s="213">
        <v>2549</v>
      </c>
      <c r="E14" s="213">
        <v>2550</v>
      </c>
      <c r="F14" s="213">
        <v>2554</v>
      </c>
      <c r="G14" s="213">
        <v>2559</v>
      </c>
      <c r="H14" s="213">
        <v>2564</v>
      </c>
      <c r="I14" s="224"/>
      <c r="J14" s="224"/>
      <c r="K14" s="224"/>
      <c r="L14" s="224"/>
    </row>
    <row r="15" spans="2:12" ht="21.75">
      <c r="B15" s="241"/>
      <c r="C15" s="241"/>
      <c r="D15" s="214"/>
      <c r="E15" s="214"/>
      <c r="F15" s="214"/>
      <c r="G15" s="214"/>
      <c r="H15" s="214"/>
      <c r="I15" s="5"/>
      <c r="J15" s="5"/>
      <c r="K15" s="5"/>
      <c r="L15" s="5"/>
    </row>
    <row r="16" spans="2:12" ht="21.75">
      <c r="B16" s="30" t="s">
        <v>44</v>
      </c>
      <c r="C16" s="62">
        <f aca="true" t="shared" si="1" ref="C16:H19">C6/C$10*100</f>
        <v>70.42704663105361</v>
      </c>
      <c r="D16" s="62">
        <f t="shared" si="1"/>
        <v>47.825394765306356</v>
      </c>
      <c r="E16" s="62">
        <f t="shared" si="1"/>
        <v>44.0575719722326</v>
      </c>
      <c r="F16" s="62">
        <f t="shared" si="1"/>
        <v>44.05717815144538</v>
      </c>
      <c r="G16" s="62">
        <f t="shared" si="1"/>
        <v>43.17527527642733</v>
      </c>
      <c r="H16" s="62">
        <f t="shared" si="1"/>
        <v>38.29228191242031</v>
      </c>
      <c r="I16" s="15"/>
      <c r="J16" s="15"/>
      <c r="K16" s="15"/>
      <c r="L16" s="15"/>
    </row>
    <row r="17" spans="2:12" ht="21.75">
      <c r="B17" s="30" t="s">
        <v>105</v>
      </c>
      <c r="C17" s="62">
        <f t="shared" si="1"/>
        <v>16.730556617517898</v>
      </c>
      <c r="D17" s="62">
        <f t="shared" si="1"/>
        <v>39.010150490320285</v>
      </c>
      <c r="E17" s="62">
        <f t="shared" si="1"/>
        <v>44.27629004964147</v>
      </c>
      <c r="F17" s="62">
        <f t="shared" si="1"/>
        <v>42.38224912185848</v>
      </c>
      <c r="G17" s="62">
        <f t="shared" si="1"/>
        <v>41.31111143254711</v>
      </c>
      <c r="H17" s="62">
        <f t="shared" si="1"/>
        <v>28.214916988364592</v>
      </c>
      <c r="I17" s="15"/>
      <c r="J17" s="15"/>
      <c r="K17" s="15"/>
      <c r="L17" s="15"/>
    </row>
    <row r="18" spans="2:12" ht="21.75">
      <c r="B18" s="30" t="s">
        <v>106</v>
      </c>
      <c r="C18" s="62">
        <f t="shared" si="1"/>
        <v>9.751914115373886</v>
      </c>
      <c r="D18" s="62">
        <f t="shared" si="1"/>
        <v>9.534306657262306</v>
      </c>
      <c r="E18" s="62">
        <f t="shared" si="1"/>
        <v>8.943721088963382</v>
      </c>
      <c r="F18" s="62">
        <f t="shared" si="1"/>
        <v>7.612789202826563</v>
      </c>
      <c r="G18" s="62">
        <f t="shared" si="1"/>
        <v>7.835727089309577</v>
      </c>
      <c r="H18" s="62">
        <f t="shared" si="1"/>
        <v>5.514884161152791</v>
      </c>
      <c r="I18" s="15"/>
      <c r="J18" s="15"/>
      <c r="K18" s="15"/>
      <c r="L18" s="15"/>
    </row>
    <row r="19" spans="2:12" ht="21.75">
      <c r="B19" s="30" t="s">
        <v>14</v>
      </c>
      <c r="C19" s="62">
        <f t="shared" si="1"/>
        <v>3.0904826360545976</v>
      </c>
      <c r="D19" s="62">
        <f t="shared" si="1"/>
        <v>3.630148087111057</v>
      </c>
      <c r="E19" s="62">
        <f t="shared" si="1"/>
        <v>2.7224168891625475</v>
      </c>
      <c r="F19" s="62">
        <f t="shared" si="1"/>
        <v>5.947783523869563</v>
      </c>
      <c r="G19" s="62">
        <f t="shared" si="1"/>
        <v>7.6778862017159915</v>
      </c>
      <c r="H19" s="62">
        <f t="shared" si="1"/>
        <v>27.977916938062315</v>
      </c>
      <c r="I19" s="15"/>
      <c r="J19" s="15"/>
      <c r="K19" s="15"/>
      <c r="L19" s="15"/>
    </row>
    <row r="20" spans="2:12" ht="21.75">
      <c r="B20" s="35" t="s">
        <v>8</v>
      </c>
      <c r="C20" s="40">
        <f aca="true" t="shared" si="2" ref="C20:H20">SUM(C16:C19)</f>
        <v>100.00000000000001</v>
      </c>
      <c r="D20" s="40">
        <f t="shared" si="2"/>
        <v>100</v>
      </c>
      <c r="E20" s="40">
        <f t="shared" si="2"/>
        <v>100</v>
      </c>
      <c r="F20" s="40">
        <f t="shared" si="2"/>
        <v>99.99999999999999</v>
      </c>
      <c r="G20" s="40">
        <f t="shared" si="2"/>
        <v>100</v>
      </c>
      <c r="H20" s="40">
        <f t="shared" si="2"/>
        <v>100</v>
      </c>
      <c r="I20" s="14"/>
      <c r="J20" s="14"/>
      <c r="K20" s="14"/>
      <c r="L20" s="14"/>
    </row>
    <row r="22" spans="2:8" ht="21.75">
      <c r="B22"/>
      <c r="C22"/>
      <c r="D22"/>
      <c r="E22"/>
      <c r="F22"/>
      <c r="G22"/>
      <c r="H22"/>
    </row>
    <row r="23" spans="2:8" ht="21.75">
      <c r="B23"/>
      <c r="C23"/>
      <c r="D23"/>
      <c r="E23"/>
      <c r="F23"/>
      <c r="G23"/>
      <c r="H23"/>
    </row>
    <row r="24" spans="2:8" ht="21.75" hidden="1">
      <c r="B24" t="s">
        <v>109</v>
      </c>
      <c r="C24"/>
      <c r="D24"/>
      <c r="E24"/>
      <c r="F24"/>
      <c r="G24"/>
      <c r="H24"/>
    </row>
    <row r="25" spans="2:8" ht="21.75" hidden="1">
      <c r="B25" t="s">
        <v>110</v>
      </c>
      <c r="C25">
        <v>2001</v>
      </c>
      <c r="D25">
        <v>2002</v>
      </c>
      <c r="E25">
        <v>2003</v>
      </c>
      <c r="F25">
        <v>2004</v>
      </c>
      <c r="G25">
        <v>2005</v>
      </c>
      <c r="H25">
        <v>2006</v>
      </c>
    </row>
    <row r="26" spans="2:8" ht="21.75" hidden="1">
      <c r="B26" t="s">
        <v>107</v>
      </c>
      <c r="C26">
        <v>60521</v>
      </c>
      <c r="D26">
        <v>54265</v>
      </c>
      <c r="E26">
        <v>52527</v>
      </c>
      <c r="F26">
        <v>53121</v>
      </c>
      <c r="G26">
        <v>56083</v>
      </c>
      <c r="H26">
        <v>55264</v>
      </c>
    </row>
    <row r="27" spans="2:8" ht="21.75" hidden="1">
      <c r="B27" t="s">
        <v>105</v>
      </c>
      <c r="C27">
        <v>26955</v>
      </c>
      <c r="D27">
        <v>39187</v>
      </c>
      <c r="E27">
        <v>47561</v>
      </c>
      <c r="F27">
        <v>53057</v>
      </c>
      <c r="G27">
        <v>58470</v>
      </c>
      <c r="H27">
        <v>68015</v>
      </c>
    </row>
    <row r="28" spans="2:8" ht="21.75" hidden="1">
      <c r="B28" t="s">
        <v>106</v>
      </c>
      <c r="C28">
        <v>10215</v>
      </c>
      <c r="D28">
        <v>11232</v>
      </c>
      <c r="E28">
        <v>12057</v>
      </c>
      <c r="F28">
        <v>13786</v>
      </c>
      <c r="G28">
        <v>13786</v>
      </c>
      <c r="H28">
        <v>13786</v>
      </c>
    </row>
    <row r="29" spans="2:8" ht="21.75" hidden="1">
      <c r="B29" t="s">
        <v>89</v>
      </c>
      <c r="C29">
        <v>2631</v>
      </c>
      <c r="D29">
        <v>2690</v>
      </c>
      <c r="E29">
        <v>2640</v>
      </c>
      <c r="F29">
        <v>2922</v>
      </c>
      <c r="G29">
        <v>2946</v>
      </c>
      <c r="H29">
        <v>3010</v>
      </c>
    </row>
    <row r="30" spans="2:8" ht="21.75" hidden="1">
      <c r="B30" t="s">
        <v>104</v>
      </c>
      <c r="C30">
        <v>100322</v>
      </c>
      <c r="D30">
        <v>107374</v>
      </c>
      <c r="E30">
        <v>114785</v>
      </c>
      <c r="F30">
        <v>122886</v>
      </c>
      <c r="G30">
        <v>131285</v>
      </c>
      <c r="H30">
        <v>140075</v>
      </c>
    </row>
  </sheetData>
  <mergeCells count="21">
    <mergeCell ref="B3:M3"/>
    <mergeCell ref="F13:H13"/>
    <mergeCell ref="I4:M4"/>
    <mergeCell ref="B1:L1"/>
    <mergeCell ref="B2:L2"/>
    <mergeCell ref="B4:B5"/>
    <mergeCell ref="C4:C5"/>
    <mergeCell ref="D4:D5"/>
    <mergeCell ref="E4:E5"/>
    <mergeCell ref="F4:F5"/>
    <mergeCell ref="G4:G5"/>
    <mergeCell ref="H4:H5"/>
    <mergeCell ref="G14:G15"/>
    <mergeCell ref="H14:H15"/>
    <mergeCell ref="I14:L14"/>
    <mergeCell ref="B12:H12"/>
    <mergeCell ref="B14:B15"/>
    <mergeCell ref="C14:C15"/>
    <mergeCell ref="D14:D15"/>
    <mergeCell ref="E14:E15"/>
    <mergeCell ref="F14:F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L40"/>
  <sheetViews>
    <sheetView workbookViewId="0" topLeftCell="A1">
      <selection activeCell="N7" sqref="N7"/>
    </sheetView>
  </sheetViews>
  <sheetFormatPr defaultColWidth="9.140625" defaultRowHeight="21.75"/>
  <cols>
    <col min="1" max="1" width="0.85546875" style="12" customWidth="1"/>
    <col min="2" max="2" width="15.7109375" style="12" customWidth="1"/>
    <col min="3" max="3" width="10.7109375" style="12" hidden="1" customWidth="1"/>
    <col min="4" max="8" width="10.7109375" style="12" customWidth="1"/>
    <col min="9" max="16384" width="9.140625" style="12" customWidth="1"/>
  </cols>
  <sheetData>
    <row r="1" spans="2:12" ht="23.25">
      <c r="B1" s="202" t="s">
        <v>68</v>
      </c>
      <c r="C1" s="202"/>
      <c r="D1" s="202"/>
      <c r="E1" s="202"/>
      <c r="F1" s="202"/>
      <c r="G1" s="202"/>
      <c r="H1" s="202"/>
      <c r="I1" s="179"/>
      <c r="J1" s="179"/>
      <c r="K1" s="179"/>
      <c r="L1" s="179"/>
    </row>
    <row r="2" spans="2:8" ht="29.25">
      <c r="B2" s="201" t="s">
        <v>159</v>
      </c>
      <c r="C2" s="201"/>
      <c r="D2" s="201"/>
      <c r="E2" s="201"/>
      <c r="F2" s="201"/>
      <c r="G2" s="201"/>
      <c r="H2" s="201"/>
    </row>
    <row r="3" spans="2:8" ht="21.75">
      <c r="B3" s="192"/>
      <c r="C3" s="192"/>
      <c r="D3" s="192"/>
      <c r="E3" s="192"/>
      <c r="F3" s="192"/>
      <c r="G3" s="257" t="s">
        <v>225</v>
      </c>
      <c r="H3" s="257"/>
    </row>
    <row r="4" spans="2:8" ht="21.75">
      <c r="B4" s="258" t="s">
        <v>7</v>
      </c>
      <c r="C4" s="260">
        <v>2543</v>
      </c>
      <c r="D4" s="213">
        <v>2549</v>
      </c>
      <c r="E4" s="213">
        <v>2550</v>
      </c>
      <c r="F4" s="213">
        <v>2554</v>
      </c>
      <c r="G4" s="213">
        <v>2559</v>
      </c>
      <c r="H4" s="213">
        <v>2564</v>
      </c>
    </row>
    <row r="5" spans="2:8" ht="21.75">
      <c r="B5" s="259"/>
      <c r="C5" s="261"/>
      <c r="D5" s="214"/>
      <c r="E5" s="214"/>
      <c r="F5" s="214"/>
      <c r="G5" s="214"/>
      <c r="H5" s="214"/>
    </row>
    <row r="6" spans="2:8" ht="21.75">
      <c r="B6" s="153" t="s">
        <v>5</v>
      </c>
      <c r="C6" s="88"/>
      <c r="D6" s="150">
        <v>94344</v>
      </c>
      <c r="E6" s="150">
        <v>99077.43513851796</v>
      </c>
      <c r="F6" s="150">
        <v>128389.66082283843</v>
      </c>
      <c r="G6" s="150">
        <v>167966.8574812234</v>
      </c>
      <c r="H6" s="150">
        <v>204276.9246913999</v>
      </c>
    </row>
    <row r="7" spans="2:8" ht="21.75">
      <c r="B7" s="109" t="s">
        <v>161</v>
      </c>
      <c r="C7" s="30"/>
      <c r="D7" s="151">
        <v>24468</v>
      </c>
      <c r="E7" s="151">
        <v>30369.916530107534</v>
      </c>
      <c r="F7" s="151">
        <v>30672.75527416667</v>
      </c>
      <c r="G7" s="151">
        <v>49481.92355700125</v>
      </c>
      <c r="H7" s="151">
        <v>49142.82540950899</v>
      </c>
    </row>
    <row r="8" spans="2:8" ht="21.75">
      <c r="B8" s="109" t="s">
        <v>71</v>
      </c>
      <c r="C8" s="30"/>
      <c r="D8" s="151">
        <f>7808.44+76.92</f>
        <v>7885.36</v>
      </c>
      <c r="E8" s="151">
        <v>7825.262501392042</v>
      </c>
      <c r="F8" s="151">
        <v>7149.686114089882</v>
      </c>
      <c r="G8" s="151">
        <v>586.1965498412136</v>
      </c>
      <c r="H8" s="151">
        <v>565.1648739903706</v>
      </c>
    </row>
    <row r="9" spans="2:8" ht="21.75">
      <c r="B9" s="109" t="s">
        <v>162</v>
      </c>
      <c r="C9" s="30"/>
      <c r="D9" s="151">
        <f>7950+5152</f>
        <v>13102</v>
      </c>
      <c r="E9" s="151">
        <v>11206.243597334658</v>
      </c>
      <c r="F9" s="151">
        <v>16502.950561254445</v>
      </c>
      <c r="G9" s="151">
        <v>23540.136114120483</v>
      </c>
      <c r="H9" s="151">
        <v>32487.019918441772</v>
      </c>
    </row>
    <row r="10" spans="2:8" ht="21.75">
      <c r="B10" s="109" t="s">
        <v>132</v>
      </c>
      <c r="C10" s="30"/>
      <c r="D10" s="151">
        <f>D12-D6-D7-D8-D9</f>
        <v>2119.6399999999994</v>
      </c>
      <c r="E10" s="151">
        <v>2185.79545955914</v>
      </c>
      <c r="F10" s="151">
        <v>3210.9472276505376</v>
      </c>
      <c r="G10" s="151">
        <v>6999.886297813675</v>
      </c>
      <c r="H10" s="151">
        <v>9767.460126189995</v>
      </c>
    </row>
    <row r="11" spans="2:8" ht="21.75">
      <c r="B11" s="154" t="s">
        <v>163</v>
      </c>
      <c r="C11" s="30"/>
      <c r="D11" s="151">
        <v>0</v>
      </c>
      <c r="E11" s="151">
        <v>0</v>
      </c>
      <c r="F11" s="151">
        <v>0</v>
      </c>
      <c r="G11" s="151">
        <v>0</v>
      </c>
      <c r="H11" s="151">
        <v>29457.60498046875</v>
      </c>
    </row>
    <row r="12" spans="2:8" ht="21.75">
      <c r="B12" s="53" t="s">
        <v>8</v>
      </c>
      <c r="C12" s="53"/>
      <c r="D12" s="55">
        <v>141919</v>
      </c>
      <c r="E12" s="55">
        <f>SUM(E6:E11)</f>
        <v>150664.65322691132</v>
      </c>
      <c r="F12" s="55">
        <f>SUM(F6:F11)</f>
        <v>185925.99999999997</v>
      </c>
      <c r="G12" s="55">
        <f>SUM(G6:G11)</f>
        <v>248575</v>
      </c>
      <c r="H12" s="55">
        <f>SUM(H6:H11)</f>
        <v>325696.99999999977</v>
      </c>
    </row>
    <row r="13" ht="21.75">
      <c r="D13" s="16"/>
    </row>
    <row r="15" spans="2:8" ht="23.25">
      <c r="B15" s="246" t="s">
        <v>68</v>
      </c>
      <c r="C15" s="246"/>
      <c r="D15" s="246"/>
      <c r="E15" s="246"/>
      <c r="F15" s="246"/>
      <c r="G15" s="246"/>
      <c r="H15" s="246"/>
    </row>
    <row r="16" spans="2:8" ht="29.25">
      <c r="B16" s="201" t="s">
        <v>160</v>
      </c>
      <c r="C16" s="201"/>
      <c r="D16" s="201"/>
      <c r="E16" s="201"/>
      <c r="F16" s="201"/>
      <c r="G16" s="201"/>
      <c r="H16" s="201"/>
    </row>
    <row r="17" spans="2:8" ht="21.75">
      <c r="B17" s="3"/>
      <c r="C17" s="3"/>
      <c r="D17" s="3"/>
      <c r="E17" s="3"/>
      <c r="F17" s="3"/>
      <c r="G17" s="196" t="s">
        <v>226</v>
      </c>
      <c r="H17" s="196"/>
    </row>
    <row r="18" spans="2:8" ht="21.75">
      <c r="B18" s="255" t="s">
        <v>15</v>
      </c>
      <c r="C18" s="227">
        <v>2543</v>
      </c>
      <c r="D18" s="213">
        <v>2549</v>
      </c>
      <c r="E18" s="213">
        <v>2550</v>
      </c>
      <c r="F18" s="213">
        <v>2554</v>
      </c>
      <c r="G18" s="213">
        <v>2559</v>
      </c>
      <c r="H18" s="213">
        <v>2564</v>
      </c>
    </row>
    <row r="19" spans="2:8" ht="21.75">
      <c r="B19" s="256"/>
      <c r="C19" s="228"/>
      <c r="D19" s="214"/>
      <c r="E19" s="214"/>
      <c r="F19" s="214"/>
      <c r="G19" s="214"/>
      <c r="H19" s="214"/>
    </row>
    <row r="20" spans="2:8" ht="21.75">
      <c r="B20" s="153" t="s">
        <v>5</v>
      </c>
      <c r="C20" s="80"/>
      <c r="D20" s="81">
        <f>D6/D$12*100</f>
        <v>66.47735680211952</v>
      </c>
      <c r="E20" s="81">
        <f>E6/E$12*100</f>
        <v>65.76023839466882</v>
      </c>
      <c r="F20" s="81">
        <f>F6/F$12*100</f>
        <v>69.05417253253361</v>
      </c>
      <c r="G20" s="81">
        <f>G6/G$12*100</f>
        <v>67.57190283866977</v>
      </c>
      <c r="H20" s="81">
        <f>H6/H$12*100</f>
        <v>62.719928243551536</v>
      </c>
    </row>
    <row r="21" spans="2:8" ht="21.75">
      <c r="B21" s="109" t="s">
        <v>161</v>
      </c>
      <c r="C21" s="80"/>
      <c r="D21" s="81">
        <f aca="true" t="shared" si="0" ref="D21:H26">D7/D$12*100</f>
        <v>17.240820468013442</v>
      </c>
      <c r="E21" s="81">
        <f t="shared" si="0"/>
        <v>20.157293618409856</v>
      </c>
      <c r="F21" s="81">
        <f t="shared" si="0"/>
        <v>16.497292080809935</v>
      </c>
      <c r="G21" s="81">
        <f t="shared" si="0"/>
        <v>19.906234962084383</v>
      </c>
      <c r="H21" s="81">
        <f t="shared" si="0"/>
        <v>15.088510305440032</v>
      </c>
    </row>
    <row r="22" spans="2:8" ht="21.75">
      <c r="B22" s="109" t="s">
        <v>71</v>
      </c>
      <c r="C22" s="80"/>
      <c r="D22" s="81">
        <f t="shared" si="0"/>
        <v>5.556239826943538</v>
      </c>
      <c r="E22" s="81">
        <f t="shared" si="0"/>
        <v>5.1938277052990385</v>
      </c>
      <c r="F22" s="81">
        <f t="shared" si="0"/>
        <v>3.845447174730744</v>
      </c>
      <c r="G22" s="81">
        <f t="shared" si="0"/>
        <v>0.2358228099532188</v>
      </c>
      <c r="H22" s="81">
        <f t="shared" si="0"/>
        <v>0.1735247404766918</v>
      </c>
    </row>
    <row r="23" spans="2:8" ht="21.75">
      <c r="B23" s="109" t="s">
        <v>162</v>
      </c>
      <c r="C23" s="80"/>
      <c r="D23" s="81">
        <f t="shared" si="0"/>
        <v>9.232026719466738</v>
      </c>
      <c r="E23" s="81">
        <f t="shared" si="0"/>
        <v>7.437871695398446</v>
      </c>
      <c r="F23" s="81">
        <f t="shared" si="0"/>
        <v>8.87608541099924</v>
      </c>
      <c r="G23" s="81">
        <f t="shared" si="0"/>
        <v>9.470033637381267</v>
      </c>
      <c r="H23" s="81">
        <f t="shared" si="0"/>
        <v>9.974614417216552</v>
      </c>
    </row>
    <row r="24" spans="2:8" ht="21.75">
      <c r="B24" s="109" t="s">
        <v>132</v>
      </c>
      <c r="C24" s="80"/>
      <c r="D24" s="81">
        <f t="shared" si="0"/>
        <v>1.4935561834567601</v>
      </c>
      <c r="E24" s="81">
        <f t="shared" si="0"/>
        <v>1.4507685862238582</v>
      </c>
      <c r="F24" s="81">
        <f t="shared" si="0"/>
        <v>1.7270028009264644</v>
      </c>
      <c r="G24" s="81">
        <f t="shared" si="0"/>
        <v>2.816005751911365</v>
      </c>
      <c r="H24" s="81">
        <f t="shared" si="0"/>
        <v>2.998940772002813</v>
      </c>
    </row>
    <row r="25" spans="2:8" ht="21.75">
      <c r="B25" s="154" t="s">
        <v>163</v>
      </c>
      <c r="C25" s="80"/>
      <c r="D25" s="81">
        <f t="shared" si="0"/>
        <v>0</v>
      </c>
      <c r="E25" s="81">
        <f t="shared" si="0"/>
        <v>0</v>
      </c>
      <c r="F25" s="81">
        <f t="shared" si="0"/>
        <v>0</v>
      </c>
      <c r="G25" s="81">
        <f t="shared" si="0"/>
        <v>0</v>
      </c>
      <c r="H25" s="81">
        <f t="shared" si="0"/>
        <v>9.044481521312377</v>
      </c>
    </row>
    <row r="26" spans="2:8" s="13" customFormat="1" ht="21">
      <c r="B26" s="82" t="s">
        <v>8</v>
      </c>
      <c r="C26" s="155"/>
      <c r="D26" s="114">
        <f t="shared" si="0"/>
        <v>100</v>
      </c>
      <c r="E26" s="156">
        <f>SUM(E20:E25)</f>
        <v>100.00000000000001</v>
      </c>
      <c r="F26" s="83">
        <f>SUM(F20:F25)</f>
        <v>100</v>
      </c>
      <c r="G26" s="83">
        <f>SUM(G20:G25)</f>
        <v>100</v>
      </c>
      <c r="H26" s="87">
        <f>SUM(H20:H25)</f>
        <v>100.00000000000001</v>
      </c>
    </row>
    <row r="30" spans="2:8" ht="21.75" hidden="1">
      <c r="B30" t="s">
        <v>111</v>
      </c>
      <c r="C30"/>
      <c r="D30"/>
      <c r="E30"/>
      <c r="F30"/>
      <c r="G30"/>
      <c r="H30"/>
    </row>
    <row r="31" spans="2:8" ht="21.75" hidden="1">
      <c r="B31" t="s">
        <v>112</v>
      </c>
      <c r="C31">
        <v>2544</v>
      </c>
      <c r="D31">
        <v>2545</v>
      </c>
      <c r="E31">
        <v>2546</v>
      </c>
      <c r="F31">
        <v>2547</v>
      </c>
      <c r="G31">
        <v>2548</v>
      </c>
      <c r="H31">
        <v>2549</v>
      </c>
    </row>
    <row r="32" spans="2:8" ht="21.75" hidden="1">
      <c r="B32"/>
      <c r="C32">
        <v>2001</v>
      </c>
      <c r="D32">
        <v>2002</v>
      </c>
      <c r="E32">
        <v>2003</v>
      </c>
      <c r="F32">
        <v>2004</v>
      </c>
      <c r="G32">
        <v>2005</v>
      </c>
      <c r="H32">
        <v>2006</v>
      </c>
    </row>
    <row r="33" spans="2:8" ht="21.75" hidden="1">
      <c r="B33" t="s">
        <v>113</v>
      </c>
      <c r="C33">
        <v>5.035784773030841</v>
      </c>
      <c r="D33">
        <v>3.308063404548587</v>
      </c>
      <c r="E33">
        <v>3.0944809861915754</v>
      </c>
      <c r="F33">
        <v>3.5862506713539375</v>
      </c>
      <c r="G33">
        <v>3.4329892980919374</v>
      </c>
      <c r="H33">
        <v>3.2489737640549707</v>
      </c>
    </row>
    <row r="34" spans="2:8" ht="21.75" hidden="1">
      <c r="B34" t="s">
        <v>114</v>
      </c>
      <c r="C34">
        <v>70.05976705009867</v>
      </c>
      <c r="D34">
        <v>74.98163950304543</v>
      </c>
      <c r="E34">
        <v>74.2468598684497</v>
      </c>
      <c r="F34">
        <v>77.09222677929137</v>
      </c>
      <c r="G34">
        <v>75.552845945843</v>
      </c>
      <c r="H34">
        <v>69.72304394074602</v>
      </c>
    </row>
    <row r="35" spans="2:8" ht="21.75" hidden="1">
      <c r="B35" t="s">
        <v>115</v>
      </c>
      <c r="C35">
        <v>4.198480891529275</v>
      </c>
      <c r="D35">
        <v>2.6067763145640472</v>
      </c>
      <c r="E35">
        <v>4.186958226249074</v>
      </c>
      <c r="F35">
        <v>0.8723532379603861</v>
      </c>
      <c r="G35">
        <v>0.8622462581406862</v>
      </c>
      <c r="H35">
        <v>0.8338390148134928</v>
      </c>
    </row>
    <row r="36" spans="2:8" ht="21.75" hidden="1">
      <c r="B36" t="s">
        <v>84</v>
      </c>
      <c r="C36">
        <v>15.164171368194415</v>
      </c>
      <c r="D36">
        <v>13.599195335928624</v>
      </c>
      <c r="E36">
        <v>13.160256131027573</v>
      </c>
      <c r="F36">
        <v>12.85500382468304</v>
      </c>
      <c r="G36">
        <v>11.996039151464371</v>
      </c>
      <c r="H36">
        <v>11.243976441192219</v>
      </c>
    </row>
    <row r="37" spans="2:8" ht="21.75" hidden="1">
      <c r="B37" t="s">
        <v>86</v>
      </c>
      <c r="C37">
        <v>2.3429272741771494</v>
      </c>
      <c r="D37">
        <v>2.406991636709073</v>
      </c>
      <c r="E37">
        <v>2.4169671124275824</v>
      </c>
      <c r="F37">
        <v>2.581383233240565</v>
      </c>
      <c r="G37">
        <v>5.317559964961725</v>
      </c>
      <c r="H37">
        <v>12.244268142066748</v>
      </c>
    </row>
    <row r="38" spans="2:8" ht="21.75" hidden="1">
      <c r="B38" t="s">
        <v>85</v>
      </c>
      <c r="C38">
        <v>2.622555371703116</v>
      </c>
      <c r="D38">
        <v>2.5052619814852757</v>
      </c>
      <c r="E38">
        <v>2.299952084331576</v>
      </c>
      <c r="F38">
        <v>2.377813583321127</v>
      </c>
      <c r="G38">
        <v>2.243973035761892</v>
      </c>
      <c r="H38">
        <v>2.1488488309834017</v>
      </c>
    </row>
    <row r="39" spans="2:8" ht="21.75" hidden="1">
      <c r="B39" t="s">
        <v>116</v>
      </c>
      <c r="C39">
        <v>0.5763132712665212</v>
      </c>
      <c r="D39">
        <v>0.5920718237189634</v>
      </c>
      <c r="E39">
        <v>0.5945255913229072</v>
      </c>
      <c r="F39">
        <v>0.6349686701495681</v>
      </c>
      <c r="G39">
        <v>0.5943463457363738</v>
      </c>
      <c r="H39">
        <v>0.5570498661431363</v>
      </c>
    </row>
    <row r="40" spans="2:8" ht="21.75" hidden="1">
      <c r="B40" t="s">
        <v>101</v>
      </c>
      <c r="C40">
        <v>100322</v>
      </c>
      <c r="D40">
        <v>107374</v>
      </c>
      <c r="E40">
        <v>114785</v>
      </c>
      <c r="F40">
        <v>122886</v>
      </c>
      <c r="G40">
        <v>131285</v>
      </c>
      <c r="H40">
        <v>140075</v>
      </c>
    </row>
  </sheetData>
  <mergeCells count="20">
    <mergeCell ref="G17:H17"/>
    <mergeCell ref="G3:H3"/>
    <mergeCell ref="B1:H1"/>
    <mergeCell ref="B15:H15"/>
    <mergeCell ref="B16:H16"/>
    <mergeCell ref="B2:H2"/>
    <mergeCell ref="B4:B5"/>
    <mergeCell ref="C4:C5"/>
    <mergeCell ref="D4:D5"/>
    <mergeCell ref="E4:E5"/>
    <mergeCell ref="F4:F5"/>
    <mergeCell ref="G4:G5"/>
    <mergeCell ref="H4:H5"/>
    <mergeCell ref="B18:B19"/>
    <mergeCell ref="C18:C19"/>
    <mergeCell ref="D18:D19"/>
    <mergeCell ref="H18:H19"/>
    <mergeCell ref="E18:E19"/>
    <mergeCell ref="F18:F19"/>
    <mergeCell ref="G18:G19"/>
  </mergeCells>
  <printOptions horizontalCentered="1"/>
  <pageMargins left="0.748031496062992" right="0.748031496062992" top="0.5" bottom="0.5" header="0.511811023622047" footer="0.511811023622047"/>
  <pageSetup horizontalDpi="600" verticalDpi="600" orientation="landscape" paperSize="9" scale="83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workbookViewId="0" topLeftCell="A1">
      <selection activeCell="L15" sqref="L15"/>
    </sheetView>
  </sheetViews>
  <sheetFormatPr defaultColWidth="9.140625" defaultRowHeight="21.75"/>
  <cols>
    <col min="1" max="1" width="0.85546875" style="12" customWidth="1"/>
    <col min="2" max="2" width="15.7109375" style="12" customWidth="1"/>
    <col min="3" max="3" width="10.7109375" style="12" hidden="1" customWidth="1"/>
    <col min="4" max="8" width="10.7109375" style="12" customWidth="1"/>
    <col min="9" max="16384" width="9.140625" style="12" customWidth="1"/>
  </cols>
  <sheetData>
    <row r="1" spans="2:12" ht="23.25">
      <c r="B1" s="202" t="s">
        <v>208</v>
      </c>
      <c r="C1" s="202"/>
      <c r="D1" s="202"/>
      <c r="E1" s="202"/>
      <c r="F1" s="202"/>
      <c r="G1" s="202"/>
      <c r="H1" s="202"/>
      <c r="I1" s="179"/>
      <c r="J1" s="179"/>
      <c r="K1" s="179"/>
      <c r="L1" s="179"/>
    </row>
    <row r="2" spans="2:8" ht="29.25">
      <c r="B2" s="201" t="s">
        <v>206</v>
      </c>
      <c r="C2" s="201"/>
      <c r="D2" s="201"/>
      <c r="E2" s="201"/>
      <c r="F2" s="201"/>
      <c r="G2" s="201"/>
      <c r="H2" s="201"/>
    </row>
    <row r="3" spans="2:8" ht="21.75">
      <c r="B3" s="3"/>
      <c r="C3" s="3"/>
      <c r="D3" s="3"/>
      <c r="E3" s="3"/>
      <c r="F3" s="196" t="s">
        <v>225</v>
      </c>
      <c r="G3" s="196"/>
      <c r="H3" s="196"/>
    </row>
    <row r="4" spans="2:8" ht="21.75">
      <c r="B4" s="258" t="s">
        <v>7</v>
      </c>
      <c r="C4" s="260">
        <v>2543</v>
      </c>
      <c r="D4" s="213">
        <v>2549</v>
      </c>
      <c r="E4" s="213">
        <v>2550</v>
      </c>
      <c r="F4" s="213">
        <v>2554</v>
      </c>
      <c r="G4" s="213">
        <v>2559</v>
      </c>
      <c r="H4" s="213">
        <v>2564</v>
      </c>
    </row>
    <row r="5" spans="2:8" ht="21.75">
      <c r="B5" s="259"/>
      <c r="C5" s="261"/>
      <c r="D5" s="214"/>
      <c r="E5" s="214"/>
      <c r="F5" s="214"/>
      <c r="G5" s="214"/>
      <c r="H5" s="214"/>
    </row>
    <row r="6" spans="2:8" ht="21.75">
      <c r="B6" s="153" t="s">
        <v>5</v>
      </c>
      <c r="C6" s="88"/>
      <c r="D6" s="150">
        <v>94344</v>
      </c>
      <c r="E6" s="150">
        <v>99077.43513851796</v>
      </c>
      <c r="F6" s="150">
        <v>128389.66082283843</v>
      </c>
      <c r="G6" s="150">
        <v>167966.8574812234</v>
      </c>
      <c r="H6" s="150">
        <v>141779.7225429624</v>
      </c>
    </row>
    <row r="7" spans="2:8" ht="21.75">
      <c r="B7" s="109" t="s">
        <v>161</v>
      </c>
      <c r="C7" s="30"/>
      <c r="D7" s="151">
        <v>24468</v>
      </c>
      <c r="E7" s="151">
        <v>30369.916530107534</v>
      </c>
      <c r="F7" s="151">
        <v>30672.75527416667</v>
      </c>
      <c r="G7" s="151">
        <v>49481.92355700125</v>
      </c>
      <c r="H7" s="151">
        <v>49142.82540950899</v>
      </c>
    </row>
    <row r="8" spans="2:8" ht="21.75">
      <c r="B8" s="109" t="s">
        <v>71</v>
      </c>
      <c r="C8" s="30"/>
      <c r="D8" s="151">
        <f>7808.44+76.92</f>
        <v>7885.36</v>
      </c>
      <c r="E8" s="151">
        <v>7825.262501392042</v>
      </c>
      <c r="F8" s="151">
        <v>7149.686114089882</v>
      </c>
      <c r="G8" s="151">
        <v>586.1965498412136</v>
      </c>
      <c r="H8" s="151">
        <v>565.1648739903706</v>
      </c>
    </row>
    <row r="9" spans="2:8" ht="21.75">
      <c r="B9" s="109" t="s">
        <v>162</v>
      </c>
      <c r="C9" s="30"/>
      <c r="D9" s="151">
        <f>7950+5152</f>
        <v>13102</v>
      </c>
      <c r="E9" s="151">
        <v>11206.243597334658</v>
      </c>
      <c r="F9" s="151">
        <v>16502.950561254445</v>
      </c>
      <c r="G9" s="151">
        <v>23540.136114120483</v>
      </c>
      <c r="H9" s="151">
        <v>94984.22206687927</v>
      </c>
    </row>
    <row r="10" spans="2:8" ht="21.75">
      <c r="B10" s="109" t="s">
        <v>132</v>
      </c>
      <c r="C10" s="30"/>
      <c r="D10" s="151">
        <f>D12-D6-D7-D8-D9</f>
        <v>2119.6399999999994</v>
      </c>
      <c r="E10" s="151">
        <v>2185.79545955914</v>
      </c>
      <c r="F10" s="151">
        <v>3210.9472276505376</v>
      </c>
      <c r="G10" s="151">
        <v>6999.886297813675</v>
      </c>
      <c r="H10" s="151">
        <v>9767.460126189995</v>
      </c>
    </row>
    <row r="11" spans="2:8" ht="21.75">
      <c r="B11" s="154" t="s">
        <v>163</v>
      </c>
      <c r="C11" s="30"/>
      <c r="D11" s="151">
        <v>0</v>
      </c>
      <c r="E11" s="151">
        <v>0</v>
      </c>
      <c r="F11" s="151">
        <v>0</v>
      </c>
      <c r="G11" s="151">
        <v>0</v>
      </c>
      <c r="H11" s="151">
        <v>29457.60498046875</v>
      </c>
    </row>
    <row r="12" spans="2:8" ht="21.75">
      <c r="B12" s="53" t="s">
        <v>8</v>
      </c>
      <c r="C12" s="53"/>
      <c r="D12" s="55">
        <v>141919</v>
      </c>
      <c r="E12" s="55">
        <f>SUM(E6:E11)</f>
        <v>150664.65322691132</v>
      </c>
      <c r="F12" s="55">
        <f>SUM(F6:F11)</f>
        <v>185925.99999999997</v>
      </c>
      <c r="G12" s="55">
        <f>SUM(G6:G11)</f>
        <v>248575</v>
      </c>
      <c r="H12" s="55">
        <f>SUM(H6:H11)</f>
        <v>325696.99999999977</v>
      </c>
    </row>
    <row r="13" ht="21.75">
      <c r="D13" s="16"/>
    </row>
    <row r="15" spans="2:8" ht="23.25">
      <c r="B15" s="246" t="s">
        <v>208</v>
      </c>
      <c r="C15" s="246"/>
      <c r="D15" s="246"/>
      <c r="E15" s="246"/>
      <c r="F15" s="246"/>
      <c r="G15" s="246"/>
      <c r="H15" s="246"/>
    </row>
    <row r="16" spans="2:8" ht="29.25">
      <c r="B16" s="201" t="s">
        <v>207</v>
      </c>
      <c r="C16" s="201"/>
      <c r="D16" s="201"/>
      <c r="E16" s="201"/>
      <c r="F16" s="201"/>
      <c r="G16" s="201"/>
      <c r="H16" s="201"/>
    </row>
    <row r="17" spans="2:8" ht="21.75">
      <c r="B17" s="3"/>
      <c r="C17" s="3"/>
      <c r="D17" s="3"/>
      <c r="E17" s="3"/>
      <c r="F17" s="3"/>
      <c r="G17" s="196" t="s">
        <v>226</v>
      </c>
      <c r="H17" s="196"/>
    </row>
    <row r="18" spans="2:8" ht="21.75">
      <c r="B18" s="255" t="s">
        <v>15</v>
      </c>
      <c r="C18" s="227">
        <v>2543</v>
      </c>
      <c r="D18" s="213">
        <v>2549</v>
      </c>
      <c r="E18" s="213">
        <v>2550</v>
      </c>
      <c r="F18" s="213">
        <v>2554</v>
      </c>
      <c r="G18" s="213">
        <v>2559</v>
      </c>
      <c r="H18" s="213">
        <v>2564</v>
      </c>
    </row>
    <row r="19" spans="2:8" ht="21.75">
      <c r="B19" s="256"/>
      <c r="C19" s="228"/>
      <c r="D19" s="214"/>
      <c r="E19" s="214"/>
      <c r="F19" s="214"/>
      <c r="G19" s="214"/>
      <c r="H19" s="214"/>
    </row>
    <row r="20" spans="2:8" ht="21.75">
      <c r="B20" s="153" t="s">
        <v>5</v>
      </c>
      <c r="C20" s="80"/>
      <c r="D20" s="81">
        <f aca="true" t="shared" si="0" ref="D20:H25">D6/D$12*100</f>
        <v>66.47735680211952</v>
      </c>
      <c r="E20" s="81">
        <f t="shared" si="0"/>
        <v>65.76023839466882</v>
      </c>
      <c r="F20" s="81">
        <f t="shared" si="0"/>
        <v>69.05417253253361</v>
      </c>
      <c r="G20" s="81">
        <f t="shared" si="0"/>
        <v>67.57190283866977</v>
      </c>
      <c r="H20" s="81">
        <f t="shared" si="0"/>
        <v>43.53117239119872</v>
      </c>
    </row>
    <row r="21" spans="2:8" ht="21.75">
      <c r="B21" s="109" t="s">
        <v>161</v>
      </c>
      <c r="C21" s="80"/>
      <c r="D21" s="81">
        <f t="shared" si="0"/>
        <v>17.240820468013442</v>
      </c>
      <c r="E21" s="81">
        <f t="shared" si="0"/>
        <v>20.157293618409856</v>
      </c>
      <c r="F21" s="81">
        <f t="shared" si="0"/>
        <v>16.497292080809935</v>
      </c>
      <c r="G21" s="81">
        <f t="shared" si="0"/>
        <v>19.906234962084383</v>
      </c>
      <c r="H21" s="81">
        <f t="shared" si="0"/>
        <v>15.088510305440032</v>
      </c>
    </row>
    <row r="22" spans="2:8" ht="21.75">
      <c r="B22" s="109" t="s">
        <v>71</v>
      </c>
      <c r="C22" s="80"/>
      <c r="D22" s="81">
        <f t="shared" si="0"/>
        <v>5.556239826943538</v>
      </c>
      <c r="E22" s="81">
        <f t="shared" si="0"/>
        <v>5.1938277052990385</v>
      </c>
      <c r="F22" s="81">
        <f t="shared" si="0"/>
        <v>3.845447174730744</v>
      </c>
      <c r="G22" s="81">
        <f t="shared" si="0"/>
        <v>0.2358228099532188</v>
      </c>
      <c r="H22" s="81">
        <f t="shared" si="0"/>
        <v>0.1735247404766918</v>
      </c>
    </row>
    <row r="23" spans="2:8" ht="21.75">
      <c r="B23" s="109" t="s">
        <v>162</v>
      </c>
      <c r="C23" s="80"/>
      <c r="D23" s="81">
        <f t="shared" si="0"/>
        <v>9.232026719466738</v>
      </c>
      <c r="E23" s="81">
        <f t="shared" si="0"/>
        <v>7.437871695398446</v>
      </c>
      <c r="F23" s="81">
        <f t="shared" si="0"/>
        <v>8.87608541099924</v>
      </c>
      <c r="G23" s="81">
        <f t="shared" si="0"/>
        <v>9.470033637381267</v>
      </c>
      <c r="H23" s="81">
        <f t="shared" si="0"/>
        <v>29.163370269569366</v>
      </c>
    </row>
    <row r="24" spans="2:8" ht="21.75">
      <c r="B24" s="109" t="s">
        <v>132</v>
      </c>
      <c r="C24" s="80"/>
      <c r="D24" s="81">
        <f t="shared" si="0"/>
        <v>1.4935561834567601</v>
      </c>
      <c r="E24" s="81">
        <f t="shared" si="0"/>
        <v>1.4507685862238582</v>
      </c>
      <c r="F24" s="81">
        <f t="shared" si="0"/>
        <v>1.7270028009264644</v>
      </c>
      <c r="G24" s="81">
        <f t="shared" si="0"/>
        <v>2.816005751911365</v>
      </c>
      <c r="H24" s="81">
        <f t="shared" si="0"/>
        <v>2.998940772002813</v>
      </c>
    </row>
    <row r="25" spans="2:8" ht="21.75">
      <c r="B25" s="154" t="s">
        <v>163</v>
      </c>
      <c r="C25" s="80"/>
      <c r="D25" s="81">
        <f t="shared" si="0"/>
        <v>0</v>
      </c>
      <c r="E25" s="81">
        <f t="shared" si="0"/>
        <v>0</v>
      </c>
      <c r="F25" s="81">
        <f t="shared" si="0"/>
        <v>0</v>
      </c>
      <c r="G25" s="81">
        <f t="shared" si="0"/>
        <v>0</v>
      </c>
      <c r="H25" s="81">
        <f t="shared" si="0"/>
        <v>9.044481521312377</v>
      </c>
    </row>
    <row r="26" spans="2:8" s="13" customFormat="1" ht="21">
      <c r="B26" s="82" t="s">
        <v>8</v>
      </c>
      <c r="C26" s="155"/>
      <c r="D26" s="114">
        <f>D12/D$12*100</f>
        <v>100</v>
      </c>
      <c r="E26" s="156">
        <f>SUM(E20:E25)</f>
        <v>100.00000000000001</v>
      </c>
      <c r="F26" s="83">
        <f>SUM(F20:F25)</f>
        <v>100</v>
      </c>
      <c r="G26" s="83">
        <f>SUM(G20:G25)</f>
        <v>100</v>
      </c>
      <c r="H26" s="87">
        <f>SUM(H20:H25)</f>
        <v>100</v>
      </c>
    </row>
    <row r="30" spans="2:8" ht="21.75" hidden="1">
      <c r="B30" t="s">
        <v>111</v>
      </c>
      <c r="C30"/>
      <c r="D30"/>
      <c r="E30"/>
      <c r="F30"/>
      <c r="G30"/>
      <c r="H30"/>
    </row>
    <row r="31" spans="2:8" ht="21.75" hidden="1">
      <c r="B31" t="s">
        <v>112</v>
      </c>
      <c r="C31">
        <v>2544</v>
      </c>
      <c r="D31">
        <v>2545</v>
      </c>
      <c r="E31">
        <v>2546</v>
      </c>
      <c r="F31">
        <v>2547</v>
      </c>
      <c r="G31">
        <v>2548</v>
      </c>
      <c r="H31">
        <v>2549</v>
      </c>
    </row>
    <row r="32" spans="2:8" ht="21.75" hidden="1">
      <c r="B32"/>
      <c r="C32">
        <v>2001</v>
      </c>
      <c r="D32">
        <v>2002</v>
      </c>
      <c r="E32">
        <v>2003</v>
      </c>
      <c r="F32">
        <v>2004</v>
      </c>
      <c r="G32">
        <v>2005</v>
      </c>
      <c r="H32">
        <v>2006</v>
      </c>
    </row>
    <row r="33" spans="2:8" ht="21.75" hidden="1">
      <c r="B33" t="s">
        <v>113</v>
      </c>
      <c r="C33">
        <v>5.035784773030841</v>
      </c>
      <c r="D33">
        <v>3.308063404548587</v>
      </c>
      <c r="E33">
        <v>3.0944809861915754</v>
      </c>
      <c r="F33">
        <v>3.5862506713539375</v>
      </c>
      <c r="G33">
        <v>3.4329892980919374</v>
      </c>
      <c r="H33">
        <v>3.2489737640549707</v>
      </c>
    </row>
    <row r="34" spans="2:8" ht="21.75" hidden="1">
      <c r="B34" t="s">
        <v>114</v>
      </c>
      <c r="C34">
        <v>70.05976705009867</v>
      </c>
      <c r="D34">
        <v>74.98163950304543</v>
      </c>
      <c r="E34">
        <v>74.2468598684497</v>
      </c>
      <c r="F34">
        <v>77.09222677929137</v>
      </c>
      <c r="G34">
        <v>75.552845945843</v>
      </c>
      <c r="H34">
        <v>69.72304394074602</v>
      </c>
    </row>
    <row r="35" spans="2:8" ht="21.75" hidden="1">
      <c r="B35" t="s">
        <v>115</v>
      </c>
      <c r="C35">
        <v>4.198480891529275</v>
      </c>
      <c r="D35">
        <v>2.6067763145640472</v>
      </c>
      <c r="E35">
        <v>4.186958226249074</v>
      </c>
      <c r="F35">
        <v>0.8723532379603861</v>
      </c>
      <c r="G35">
        <v>0.8622462581406862</v>
      </c>
      <c r="H35">
        <v>0.8338390148134928</v>
      </c>
    </row>
    <row r="36" spans="2:8" ht="21.75" hidden="1">
      <c r="B36" t="s">
        <v>84</v>
      </c>
      <c r="C36">
        <v>15.164171368194415</v>
      </c>
      <c r="D36">
        <v>13.599195335928624</v>
      </c>
      <c r="E36">
        <v>13.160256131027573</v>
      </c>
      <c r="F36">
        <v>12.85500382468304</v>
      </c>
      <c r="G36">
        <v>11.996039151464371</v>
      </c>
      <c r="H36">
        <v>11.243976441192219</v>
      </c>
    </row>
    <row r="37" spans="2:8" ht="21.75" hidden="1">
      <c r="B37" t="s">
        <v>86</v>
      </c>
      <c r="C37">
        <v>2.3429272741771494</v>
      </c>
      <c r="D37">
        <v>2.406991636709073</v>
      </c>
      <c r="E37">
        <v>2.4169671124275824</v>
      </c>
      <c r="F37">
        <v>2.581383233240565</v>
      </c>
      <c r="G37">
        <v>5.317559964961725</v>
      </c>
      <c r="H37">
        <v>12.244268142066748</v>
      </c>
    </row>
    <row r="38" spans="2:8" ht="21.75" hidden="1">
      <c r="B38" t="s">
        <v>85</v>
      </c>
      <c r="C38">
        <v>2.622555371703116</v>
      </c>
      <c r="D38">
        <v>2.5052619814852757</v>
      </c>
      <c r="E38">
        <v>2.299952084331576</v>
      </c>
      <c r="F38">
        <v>2.377813583321127</v>
      </c>
      <c r="G38">
        <v>2.243973035761892</v>
      </c>
      <c r="H38">
        <v>2.1488488309834017</v>
      </c>
    </row>
    <row r="39" spans="2:8" ht="21.75" hidden="1">
      <c r="B39" t="s">
        <v>116</v>
      </c>
      <c r="C39">
        <v>0.5763132712665212</v>
      </c>
      <c r="D39">
        <v>0.5920718237189634</v>
      </c>
      <c r="E39">
        <v>0.5945255913229072</v>
      </c>
      <c r="F39">
        <v>0.6349686701495681</v>
      </c>
      <c r="G39">
        <v>0.5943463457363738</v>
      </c>
      <c r="H39">
        <v>0.5570498661431363</v>
      </c>
    </row>
    <row r="40" spans="2:8" ht="21.75" hidden="1">
      <c r="B40" t="s">
        <v>101</v>
      </c>
      <c r="C40">
        <v>100322</v>
      </c>
      <c r="D40">
        <v>107374</v>
      </c>
      <c r="E40">
        <v>114785</v>
      </c>
      <c r="F40">
        <v>122886</v>
      </c>
      <c r="G40">
        <v>131285</v>
      </c>
      <c r="H40">
        <v>140075</v>
      </c>
    </row>
  </sheetData>
  <mergeCells count="20">
    <mergeCell ref="G17:H17"/>
    <mergeCell ref="B2:H2"/>
    <mergeCell ref="B4:B5"/>
    <mergeCell ref="C4:C5"/>
    <mergeCell ref="D4:D5"/>
    <mergeCell ref="E4:E5"/>
    <mergeCell ref="F4:F5"/>
    <mergeCell ref="G4:G5"/>
    <mergeCell ref="H4:H5"/>
    <mergeCell ref="F3:H3"/>
    <mergeCell ref="B1:H1"/>
    <mergeCell ref="B15:H15"/>
    <mergeCell ref="B16:H16"/>
    <mergeCell ref="B18:B19"/>
    <mergeCell ref="C18:C19"/>
    <mergeCell ref="D18:D19"/>
    <mergeCell ref="H18:H19"/>
    <mergeCell ref="E18:E19"/>
    <mergeCell ref="F18:F19"/>
    <mergeCell ref="G18:G19"/>
  </mergeCells>
  <printOptions horizontalCentered="1"/>
  <pageMargins left="0.748031496062992" right="0.748031496062992" top="0.5" bottom="0.5" header="0.511811023622047" footer="0.511811023622047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1"/>
  <sheetViews>
    <sheetView workbookViewId="0" topLeftCell="A1">
      <selection activeCell="P22" sqref="P22"/>
    </sheetView>
  </sheetViews>
  <sheetFormatPr defaultColWidth="9.140625" defaultRowHeight="21.75"/>
  <cols>
    <col min="1" max="1" width="0.85546875" style="6" customWidth="1"/>
    <col min="2" max="2" width="27.140625" style="6" customWidth="1"/>
    <col min="3" max="3" width="0" style="6" hidden="1" customWidth="1"/>
    <col min="4" max="12" width="7.7109375" style="6" customWidth="1"/>
    <col min="13" max="16384" width="9.140625" style="6" customWidth="1"/>
  </cols>
  <sheetData>
    <row r="1" spans="2:12" ht="23.25">
      <c r="B1" s="202" t="s">
        <v>50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2" ht="29.25">
      <c r="B2" s="201" t="s">
        <v>218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2:13" ht="21.75">
      <c r="B3" s="196" t="s">
        <v>221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2:13" ht="21.75">
      <c r="B4" s="194"/>
      <c r="C4" s="194">
        <v>2543</v>
      </c>
      <c r="D4" s="194">
        <v>2549</v>
      </c>
      <c r="E4" s="194">
        <v>2550</v>
      </c>
      <c r="F4" s="194">
        <v>2554</v>
      </c>
      <c r="G4" s="194">
        <v>2559</v>
      </c>
      <c r="H4" s="194">
        <v>2564</v>
      </c>
      <c r="I4" s="193" t="s">
        <v>127</v>
      </c>
      <c r="J4" s="193"/>
      <c r="K4" s="193"/>
      <c r="L4" s="193"/>
      <c r="M4" s="205"/>
    </row>
    <row r="5" spans="2:13" ht="21.75">
      <c r="B5" s="195"/>
      <c r="C5" s="195"/>
      <c r="D5" s="195"/>
      <c r="E5" s="195"/>
      <c r="F5" s="195"/>
      <c r="G5" s="195"/>
      <c r="H5" s="195"/>
      <c r="I5" s="157">
        <v>2550</v>
      </c>
      <c r="J5" s="157" t="s">
        <v>2</v>
      </c>
      <c r="K5" s="157" t="s">
        <v>3</v>
      </c>
      <c r="L5" s="157" t="s">
        <v>119</v>
      </c>
      <c r="M5" s="157" t="s">
        <v>120</v>
      </c>
    </row>
    <row r="6" spans="2:13" ht="21.75">
      <c r="B6" s="30" t="s">
        <v>0</v>
      </c>
      <c r="C6" s="39">
        <v>866.3384958076178</v>
      </c>
      <c r="D6" s="39">
        <v>55218.42909718417</v>
      </c>
      <c r="E6" s="39">
        <v>57072.19860059611</v>
      </c>
      <c r="F6" s="39">
        <v>68698.48564251348</v>
      </c>
      <c r="G6" s="39">
        <v>65645.11650053915</v>
      </c>
      <c r="H6" s="79">
        <v>66033.84679099635</v>
      </c>
      <c r="I6" s="77">
        <f>((E6/D6)-1)*100</f>
        <v>3.357157263835431</v>
      </c>
      <c r="J6" s="29">
        <f>(((F6/D6)^(1/5))-1)*100</f>
        <v>4.465436507604426</v>
      </c>
      <c r="K6" s="29">
        <f aca="true" t="shared" si="0" ref="K6:L8">(((G6/F6)^(1/5))-1)*100</f>
        <v>-0.9051574576125931</v>
      </c>
      <c r="L6" s="29">
        <f t="shared" si="0"/>
        <v>0.118154340319232</v>
      </c>
      <c r="M6" s="29">
        <f>(((H6/D6)^(1/15))-1)*100</f>
        <v>1.1996095019406683</v>
      </c>
    </row>
    <row r="7" spans="2:13" ht="21.75">
      <c r="B7" s="30" t="s">
        <v>131</v>
      </c>
      <c r="C7" s="39">
        <v>690.9436643470476</v>
      </c>
      <c r="D7" s="39">
        <v>49242.63451329901</v>
      </c>
      <c r="E7" s="39">
        <v>52979.72127841047</v>
      </c>
      <c r="F7" s="39">
        <v>67088.42624830094</v>
      </c>
      <c r="G7" s="39">
        <v>96022.95499177939</v>
      </c>
      <c r="H7" s="39">
        <v>125822.94481798158</v>
      </c>
      <c r="I7" s="77">
        <f>((E7/D7)-1)*100</f>
        <v>7.589128408842916</v>
      </c>
      <c r="J7" s="29">
        <f>(((F7/D7)^(1/5))-1)*100</f>
        <v>6.380313267079063</v>
      </c>
      <c r="K7" s="29">
        <f t="shared" si="0"/>
        <v>7.434926851745871</v>
      </c>
      <c r="L7" s="29">
        <f t="shared" si="0"/>
        <v>5.554549302225764</v>
      </c>
      <c r="M7" s="29">
        <f>(((H7/D7)^(1/15))-1)*100</f>
        <v>6.453816905561438</v>
      </c>
    </row>
    <row r="8" spans="2:13" ht="21.75">
      <c r="B8" s="30" t="s">
        <v>1</v>
      </c>
      <c r="C8" s="39">
        <v>1559.1343258837994</v>
      </c>
      <c r="D8" s="39">
        <v>94588.65048078618</v>
      </c>
      <c r="E8" s="39">
        <v>98482.8741341795</v>
      </c>
      <c r="F8" s="39">
        <v>120481.00452291514</v>
      </c>
      <c r="G8" s="39">
        <v>150047.02188721782</v>
      </c>
      <c r="H8" s="39">
        <v>180833.85790804858</v>
      </c>
      <c r="I8" s="77">
        <f>((E8/D8)-1)*100</f>
        <v>4.117009423011431</v>
      </c>
      <c r="J8" s="29">
        <f>(((F8/D8)^(1/5))-1)*100</f>
        <v>4.958087868053185</v>
      </c>
      <c r="K8" s="29">
        <f t="shared" si="0"/>
        <v>4.486879708530789</v>
      </c>
      <c r="L8" s="29">
        <f t="shared" si="0"/>
        <v>3.803135838677485</v>
      </c>
      <c r="M8" s="29">
        <f>(((H8/D8)^(1/15))-1)*100</f>
        <v>4.414957141286457</v>
      </c>
    </row>
    <row r="9" spans="2:13" ht="21.75">
      <c r="B9" s="32" t="s">
        <v>81</v>
      </c>
      <c r="C9" s="152"/>
      <c r="D9" s="152">
        <f>D7/D8*100</f>
        <v>52.059770662762205</v>
      </c>
      <c r="E9" s="152">
        <f>E7/E8*100</f>
        <v>53.79587237292388</v>
      </c>
      <c r="F9" s="152">
        <f>F7/F8*100</f>
        <v>55.68382046112581</v>
      </c>
      <c r="G9" s="152">
        <f>G7/G8*100</f>
        <v>63.99524214746136</v>
      </c>
      <c r="H9" s="152">
        <f>H7/H8*100</f>
        <v>69.57930681430285</v>
      </c>
      <c r="I9" s="180"/>
      <c r="J9" s="181"/>
      <c r="K9" s="181"/>
      <c r="L9" s="181"/>
      <c r="M9" s="32"/>
    </row>
    <row r="10" spans="2:13" ht="21.75" hidden="1">
      <c r="B10" s="31" t="s">
        <v>82</v>
      </c>
      <c r="C10" s="75">
        <f>C7/C8*100</f>
        <v>44.315852257013475</v>
      </c>
      <c r="D10" s="75"/>
      <c r="E10" s="75"/>
      <c r="F10" s="75"/>
      <c r="G10" s="75"/>
      <c r="H10" s="75"/>
      <c r="I10" s="78"/>
      <c r="J10" s="76"/>
      <c r="K10" s="76"/>
      <c r="L10" s="76"/>
      <c r="M10" s="31"/>
    </row>
    <row r="11" spans="3:8" ht="21.75">
      <c r="C11" s="18"/>
      <c r="D11" s="18"/>
      <c r="E11" s="18"/>
      <c r="F11" s="18"/>
      <c r="G11" s="18"/>
      <c r="H11" s="18"/>
    </row>
    <row r="14" spans="2:8" ht="21.75" hidden="1">
      <c r="B14" t="s">
        <v>102</v>
      </c>
      <c r="C14"/>
      <c r="D14"/>
      <c r="E14"/>
      <c r="F14"/>
      <c r="G14"/>
      <c r="H14"/>
    </row>
    <row r="15" spans="2:8" ht="21.75" hidden="1">
      <c r="B15" t="s">
        <v>103</v>
      </c>
      <c r="C15">
        <v>2000</v>
      </c>
      <c r="D15">
        <v>2004</v>
      </c>
      <c r="E15">
        <v>2005</v>
      </c>
      <c r="F15">
        <v>2006</v>
      </c>
      <c r="G15">
        <v>2011</v>
      </c>
      <c r="H15">
        <v>2016</v>
      </c>
    </row>
    <row r="16" spans="2:8" ht="21.75" hidden="1">
      <c r="B16"/>
      <c r="C16"/>
      <c r="D16"/>
      <c r="E16"/>
      <c r="F16"/>
      <c r="G16"/>
      <c r="H16"/>
    </row>
    <row r="17" spans="2:8" ht="21.75" hidden="1">
      <c r="B17" t="s">
        <v>83</v>
      </c>
      <c r="C17">
        <v>866.3384958076178</v>
      </c>
      <c r="D17">
        <v>962.5594345246269</v>
      </c>
      <c r="E17">
        <v>1017.2662700595528</v>
      </c>
      <c r="F17">
        <v>1012.9069659240763</v>
      </c>
      <c r="G17">
        <v>1110.1793174273791</v>
      </c>
      <c r="H17">
        <v>1159.6971005292412</v>
      </c>
    </row>
    <row r="18" spans="2:8" ht="21.75" hidden="1">
      <c r="B18" t="s">
        <v>85</v>
      </c>
      <c r="C18">
        <v>690.9436643470476</v>
      </c>
      <c r="D18">
        <v>827.583738283888</v>
      </c>
      <c r="E18">
        <v>889.6507461254595</v>
      </c>
      <c r="F18">
        <v>989.8953022581769</v>
      </c>
      <c r="G18">
        <v>1374.6813377598685</v>
      </c>
      <c r="H18">
        <v>1958.780532223788</v>
      </c>
    </row>
    <row r="19" spans="2:8" ht="21.75" hidden="1">
      <c r="B19" t="s">
        <v>87</v>
      </c>
      <c r="C19">
        <v>1559.1343258837994</v>
      </c>
      <c r="D19">
        <v>1790.1437448745185</v>
      </c>
      <c r="E19">
        <v>1906.9507243685907</v>
      </c>
      <c r="F19">
        <v>2002.7404503378616</v>
      </c>
      <c r="G19">
        <v>2484.808526543238</v>
      </c>
      <c r="H19">
        <v>3118.467873664939</v>
      </c>
    </row>
    <row r="20" spans="2:8" ht="21.75" hidden="1">
      <c r="B20" t="s">
        <v>88</v>
      </c>
      <c r="C20">
        <v>44.315852257013475</v>
      </c>
      <c r="D20">
        <v>46.23001592209558</v>
      </c>
      <c r="E20">
        <v>46.653053734255835</v>
      </c>
      <c r="F20">
        <v>49.42703894012736</v>
      </c>
      <c r="G20">
        <v>55.32343128555938</v>
      </c>
      <c r="H20">
        <v>62.81227229452765</v>
      </c>
    </row>
    <row r="50" spans="4:8" ht="21.75">
      <c r="D50" s="28">
        <v>340.9468054399405</v>
      </c>
      <c r="E50" s="28">
        <v>347.8279593401169</v>
      </c>
      <c r="F50" s="28">
        <v>376.77069700370066</v>
      </c>
      <c r="G50" s="28">
        <v>415.2237673535716</v>
      </c>
      <c r="H50" s="28">
        <v>460.1149485436542</v>
      </c>
    </row>
    <row r="51" spans="4:8" ht="21.75">
      <c r="D51" s="28"/>
      <c r="E51" s="28"/>
      <c r="F51" s="28"/>
      <c r="G51" s="28"/>
      <c r="H51" s="28"/>
    </row>
  </sheetData>
  <mergeCells count="11">
    <mergeCell ref="G4:G5"/>
    <mergeCell ref="H4:H5"/>
    <mergeCell ref="I4:M4"/>
    <mergeCell ref="B1:L1"/>
    <mergeCell ref="B2:L2"/>
    <mergeCell ref="B3:M3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1"/>
  <sheetViews>
    <sheetView workbookViewId="0" topLeftCell="A1">
      <selection activeCell="P22" sqref="P22"/>
    </sheetView>
  </sheetViews>
  <sheetFormatPr defaultColWidth="9.140625" defaultRowHeight="21.75"/>
  <cols>
    <col min="1" max="1" width="0.85546875" style="6" customWidth="1"/>
    <col min="2" max="2" width="27.140625" style="6" customWidth="1"/>
    <col min="3" max="3" width="0" style="6" hidden="1" customWidth="1"/>
    <col min="4" max="12" width="7.7109375" style="6" customWidth="1"/>
    <col min="13" max="16384" width="9.140625" style="6" customWidth="1"/>
  </cols>
  <sheetData>
    <row r="1" spans="2:12" ht="23.25">
      <c r="B1" s="202" t="s">
        <v>220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3" ht="29.25">
      <c r="B2" s="201" t="s">
        <v>219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2:13" ht="21.75">
      <c r="B3" s="196" t="s">
        <v>221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2:13" ht="21.75">
      <c r="B4" s="194"/>
      <c r="C4" s="194">
        <v>2543</v>
      </c>
      <c r="D4" s="194">
        <v>2549</v>
      </c>
      <c r="E4" s="194">
        <v>2550</v>
      </c>
      <c r="F4" s="194">
        <v>2554</v>
      </c>
      <c r="G4" s="194">
        <v>2559</v>
      </c>
      <c r="H4" s="194">
        <v>2564</v>
      </c>
      <c r="I4" s="193" t="s">
        <v>127</v>
      </c>
      <c r="J4" s="193"/>
      <c r="K4" s="193"/>
      <c r="L4" s="193"/>
      <c r="M4" s="205"/>
    </row>
    <row r="5" spans="2:13" ht="21.75">
      <c r="B5" s="195"/>
      <c r="C5" s="195"/>
      <c r="D5" s="195"/>
      <c r="E5" s="195"/>
      <c r="F5" s="195"/>
      <c r="G5" s="195"/>
      <c r="H5" s="195"/>
      <c r="I5" s="157">
        <v>2550</v>
      </c>
      <c r="J5" s="157" t="s">
        <v>2</v>
      </c>
      <c r="K5" s="157" t="s">
        <v>3</v>
      </c>
      <c r="L5" s="157" t="s">
        <v>119</v>
      </c>
      <c r="M5" s="157" t="s">
        <v>120</v>
      </c>
    </row>
    <row r="6" spans="2:13" ht="21.75">
      <c r="B6" s="30" t="s">
        <v>0</v>
      </c>
      <c r="C6" s="39">
        <v>866.3384958076178</v>
      </c>
      <c r="D6" s="39">
        <v>55218.42909718417</v>
      </c>
      <c r="E6" s="39">
        <v>57072.19860059611</v>
      </c>
      <c r="F6" s="39">
        <v>68698.48564251348</v>
      </c>
      <c r="G6" s="39">
        <v>65645.11650053915</v>
      </c>
      <c r="H6" s="79">
        <v>66033.84679099635</v>
      </c>
      <c r="I6" s="77">
        <f>((E6/D6)-1)*100</f>
        <v>3.357157263835431</v>
      </c>
      <c r="J6" s="29">
        <f>(((F6/D6)^(1/5))-1)*100</f>
        <v>4.465436507604426</v>
      </c>
      <c r="K6" s="29">
        <f aca="true" t="shared" si="0" ref="K6:L8">(((G6/F6)^(1/5))-1)*100</f>
        <v>-0.9051574576125931</v>
      </c>
      <c r="L6" s="29">
        <f t="shared" si="0"/>
        <v>0.118154340319232</v>
      </c>
      <c r="M6" s="29">
        <f>(((H6/D6)^(1/15))-1)*100</f>
        <v>1.1996095019406683</v>
      </c>
    </row>
    <row r="7" spans="2:13" ht="21.75">
      <c r="B7" s="30" t="s">
        <v>131</v>
      </c>
      <c r="C7" s="39">
        <v>690.9436643470476</v>
      </c>
      <c r="D7" s="39">
        <v>49242.63451329901</v>
      </c>
      <c r="E7" s="39">
        <v>52979.72127841047</v>
      </c>
      <c r="F7" s="39">
        <v>67088.42624830094</v>
      </c>
      <c r="G7" s="39">
        <v>96022.95499177939</v>
      </c>
      <c r="H7" s="39">
        <v>120436.14090058897</v>
      </c>
      <c r="I7" s="77">
        <f>((E7/D7)-1)*100</f>
        <v>7.589128408842916</v>
      </c>
      <c r="J7" s="29">
        <f>(((F7/D7)^(1/5))-1)*100</f>
        <v>6.380313267079063</v>
      </c>
      <c r="K7" s="29">
        <f t="shared" si="0"/>
        <v>7.434926851745871</v>
      </c>
      <c r="L7" s="29">
        <f t="shared" si="0"/>
        <v>4.634849231948168</v>
      </c>
      <c r="M7" s="29">
        <f>(((H7/D7)^(1/15))-1)*100</f>
        <v>6.143736100670294</v>
      </c>
    </row>
    <row r="8" spans="2:13" ht="21.75">
      <c r="B8" s="30" t="s">
        <v>1</v>
      </c>
      <c r="C8" s="39">
        <v>1559.1343258837994</v>
      </c>
      <c r="D8" s="39">
        <v>94588.65048078618</v>
      </c>
      <c r="E8" s="39">
        <v>98482.8741341795</v>
      </c>
      <c r="F8" s="39">
        <v>120481.00452291514</v>
      </c>
      <c r="G8" s="39">
        <v>150047.02188721782</v>
      </c>
      <c r="H8" s="39">
        <v>175447.053990656</v>
      </c>
      <c r="I8" s="77">
        <f>((E8/D8)-1)*100</f>
        <v>4.117009423011431</v>
      </c>
      <c r="J8" s="29">
        <f>(((F8/D8)^(1/5))-1)*100</f>
        <v>4.958087868053185</v>
      </c>
      <c r="K8" s="29">
        <f t="shared" si="0"/>
        <v>4.486879708530789</v>
      </c>
      <c r="L8" s="29">
        <f t="shared" si="0"/>
        <v>3.177200503829236</v>
      </c>
      <c r="M8" s="29">
        <f>(((H8/D8)^(1/15))-1)*100</f>
        <v>4.204658995038524</v>
      </c>
    </row>
    <row r="9" spans="2:13" ht="21.75">
      <c r="B9" s="32" t="s">
        <v>81</v>
      </c>
      <c r="C9" s="152"/>
      <c r="D9" s="152">
        <f>D7/D8*100</f>
        <v>52.059770662762205</v>
      </c>
      <c r="E9" s="152">
        <f>E7/E8*100</f>
        <v>53.79587237292388</v>
      </c>
      <c r="F9" s="152">
        <f>F7/F8*100</f>
        <v>55.68382046112581</v>
      </c>
      <c r="G9" s="152">
        <f>G7/G8*100</f>
        <v>63.99524214746136</v>
      </c>
      <c r="H9" s="152">
        <f>H7/H8*100</f>
        <v>68.64529107852857</v>
      </c>
      <c r="I9" s="180"/>
      <c r="J9" s="181"/>
      <c r="K9" s="181"/>
      <c r="L9" s="181"/>
      <c r="M9" s="32"/>
    </row>
    <row r="10" spans="2:13" ht="21.75" hidden="1">
      <c r="B10" s="31" t="s">
        <v>82</v>
      </c>
      <c r="C10" s="75">
        <f>C7/C8*100</f>
        <v>44.315852257013475</v>
      </c>
      <c r="D10" s="75"/>
      <c r="E10" s="75"/>
      <c r="F10" s="75"/>
      <c r="G10" s="75"/>
      <c r="H10" s="75"/>
      <c r="I10" s="78"/>
      <c r="J10" s="76"/>
      <c r="K10" s="76"/>
      <c r="L10" s="76"/>
      <c r="M10" s="31"/>
    </row>
    <row r="11" spans="3:8" ht="21.75">
      <c r="C11" s="18"/>
      <c r="D11" s="18"/>
      <c r="E11" s="18"/>
      <c r="F11" s="18"/>
      <c r="G11" s="18"/>
      <c r="H11" s="18"/>
    </row>
    <row r="14" spans="2:8" ht="21.75" hidden="1">
      <c r="B14" t="s">
        <v>102</v>
      </c>
      <c r="C14"/>
      <c r="D14"/>
      <c r="E14"/>
      <c r="F14"/>
      <c r="G14"/>
      <c r="H14"/>
    </row>
    <row r="15" spans="2:8" ht="21.75" hidden="1">
      <c r="B15" t="s">
        <v>103</v>
      </c>
      <c r="C15">
        <v>2000</v>
      </c>
      <c r="D15">
        <v>2004</v>
      </c>
      <c r="E15">
        <v>2005</v>
      </c>
      <c r="F15">
        <v>2006</v>
      </c>
      <c r="G15">
        <v>2011</v>
      </c>
      <c r="H15">
        <v>2016</v>
      </c>
    </row>
    <row r="16" spans="2:8" ht="21.75" hidden="1">
      <c r="B16"/>
      <c r="C16"/>
      <c r="D16"/>
      <c r="E16"/>
      <c r="F16"/>
      <c r="G16"/>
      <c r="H16"/>
    </row>
    <row r="17" spans="2:8" ht="21.75" hidden="1">
      <c r="B17" t="s">
        <v>83</v>
      </c>
      <c r="C17">
        <v>866.3384958076178</v>
      </c>
      <c r="D17">
        <v>962.5594345246269</v>
      </c>
      <c r="E17">
        <v>1017.2662700595528</v>
      </c>
      <c r="F17">
        <v>1012.9069659240763</v>
      </c>
      <c r="G17">
        <v>1110.1793174273791</v>
      </c>
      <c r="H17">
        <v>1159.6971005292412</v>
      </c>
    </row>
    <row r="18" spans="2:8" ht="21.75" hidden="1">
      <c r="B18" t="s">
        <v>85</v>
      </c>
      <c r="C18">
        <v>690.9436643470476</v>
      </c>
      <c r="D18">
        <v>827.583738283888</v>
      </c>
      <c r="E18">
        <v>889.6507461254595</v>
      </c>
      <c r="F18">
        <v>989.8953022581769</v>
      </c>
      <c r="G18">
        <v>1374.6813377598685</v>
      </c>
      <c r="H18">
        <v>1958.780532223788</v>
      </c>
    </row>
    <row r="19" spans="2:8" ht="21.75" hidden="1">
      <c r="B19" t="s">
        <v>87</v>
      </c>
      <c r="C19">
        <v>1559.1343258837994</v>
      </c>
      <c r="D19">
        <v>1790.1437448745185</v>
      </c>
      <c r="E19">
        <v>1906.9507243685907</v>
      </c>
      <c r="F19">
        <v>2002.7404503378616</v>
      </c>
      <c r="G19">
        <v>2484.808526543238</v>
      </c>
      <c r="H19">
        <v>3118.467873664939</v>
      </c>
    </row>
    <row r="20" spans="2:8" ht="21.75" hidden="1">
      <c r="B20" t="s">
        <v>88</v>
      </c>
      <c r="C20">
        <v>44.315852257013475</v>
      </c>
      <c r="D20">
        <v>46.23001592209558</v>
      </c>
      <c r="E20">
        <v>46.653053734255835</v>
      </c>
      <c r="F20">
        <v>49.42703894012736</v>
      </c>
      <c r="G20">
        <v>55.32343128555938</v>
      </c>
      <c r="H20">
        <v>62.81227229452765</v>
      </c>
    </row>
    <row r="50" spans="4:8" ht="21.75">
      <c r="D50" s="28">
        <v>340.9468054399405</v>
      </c>
      <c r="E50" s="28">
        <v>347.8279593401169</v>
      </c>
      <c r="F50" s="28">
        <v>376.77069700370066</v>
      </c>
      <c r="G50" s="28">
        <v>415.2237673535716</v>
      </c>
      <c r="H50" s="28">
        <v>460.1149485436542</v>
      </c>
    </row>
    <row r="51" spans="4:8" ht="21.75">
      <c r="D51" s="28"/>
      <c r="E51" s="28"/>
      <c r="F51" s="28"/>
      <c r="G51" s="28"/>
      <c r="H51" s="28"/>
    </row>
  </sheetData>
  <mergeCells count="11">
    <mergeCell ref="B1:L1"/>
    <mergeCell ref="B3:M3"/>
    <mergeCell ref="B4:B5"/>
    <mergeCell ref="C4:C5"/>
    <mergeCell ref="D4:D5"/>
    <mergeCell ref="E4:E5"/>
    <mergeCell ref="F4:F5"/>
    <mergeCell ref="G4:G5"/>
    <mergeCell ref="H4:H5"/>
    <mergeCell ref="B2:M2"/>
    <mergeCell ref="I4:M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workbookViewId="0" topLeftCell="A1">
      <selection activeCell="K20" sqref="K20"/>
    </sheetView>
  </sheetViews>
  <sheetFormatPr defaultColWidth="9.140625" defaultRowHeight="21.75"/>
  <cols>
    <col min="1" max="1" width="0.9921875" style="12" customWidth="1"/>
    <col min="2" max="2" width="18.8515625" style="12" customWidth="1"/>
    <col min="3" max="3" width="7.7109375" style="12" hidden="1" customWidth="1"/>
    <col min="4" max="12" width="7.7109375" style="12" customWidth="1"/>
    <col min="13" max="16384" width="9.140625" style="12" customWidth="1"/>
  </cols>
  <sheetData>
    <row r="1" spans="2:12" ht="23.25">
      <c r="B1" s="202" t="s">
        <v>51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2" ht="29.25">
      <c r="B2" s="208" t="s">
        <v>126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2:13" ht="21.75">
      <c r="B3" s="200" t="s">
        <v>73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:13" s="49" customFormat="1" ht="21">
      <c r="B4" s="209" t="s">
        <v>7</v>
      </c>
      <c r="C4" s="211">
        <v>2543</v>
      </c>
      <c r="D4" s="213">
        <v>2549</v>
      </c>
      <c r="E4" s="213">
        <v>2550</v>
      </c>
      <c r="F4" s="213">
        <v>2554</v>
      </c>
      <c r="G4" s="213">
        <v>2559</v>
      </c>
      <c r="H4" s="213">
        <v>2564</v>
      </c>
      <c r="I4" s="206" t="s">
        <v>127</v>
      </c>
      <c r="J4" s="206"/>
      <c r="K4" s="206"/>
      <c r="L4" s="206"/>
      <c r="M4" s="207"/>
    </row>
    <row r="5" spans="2:13" s="49" customFormat="1" ht="21">
      <c r="B5" s="210"/>
      <c r="C5" s="212"/>
      <c r="D5" s="214"/>
      <c r="E5" s="214"/>
      <c r="F5" s="214"/>
      <c r="G5" s="214"/>
      <c r="H5" s="214"/>
      <c r="I5" s="58">
        <v>2550</v>
      </c>
      <c r="J5" s="58" t="s">
        <v>2</v>
      </c>
      <c r="K5" s="58" t="s">
        <v>3</v>
      </c>
      <c r="L5" s="59" t="s">
        <v>119</v>
      </c>
      <c r="M5" s="91" t="s">
        <v>120</v>
      </c>
    </row>
    <row r="6" spans="2:13" s="49" customFormat="1" ht="21">
      <c r="B6" s="44" t="s">
        <v>22</v>
      </c>
      <c r="C6" s="45">
        <f>SUM(C7:C10)</f>
        <v>1278.056845462706</v>
      </c>
      <c r="D6" s="46">
        <f>SUM(D7:D11)</f>
        <v>1554.3529400361695</v>
      </c>
      <c r="E6" s="46">
        <f>SUM(E7:E11)</f>
        <v>1625.5014552515568</v>
      </c>
      <c r="F6" s="46">
        <f>SUM(F7:F11)</f>
        <v>2037.3415251954257</v>
      </c>
      <c r="G6" s="46">
        <f>SUM(G7:G11)</f>
        <v>2583.0965941395352</v>
      </c>
      <c r="H6" s="46">
        <f>SUM(H7:H11)</f>
        <v>3113.0093574557204</v>
      </c>
      <c r="I6" s="47">
        <f>((E6/D6)-1)*100</f>
        <v>4.5773719328978</v>
      </c>
      <c r="J6" s="47">
        <f>(((F6/D6)^(1/5))-1)*100</f>
        <v>5.560840525457111</v>
      </c>
      <c r="K6" s="47">
        <f aca="true" t="shared" si="0" ref="K6:L13">(((G6/F6)^(1/5))-1)*100</f>
        <v>4.861330045867374</v>
      </c>
      <c r="L6" s="48">
        <f t="shared" si="0"/>
        <v>3.8025340825915688</v>
      </c>
      <c r="M6" s="47">
        <f>(((H6/D6)^(1/15))-1)*100</f>
        <v>4.7390713872098145</v>
      </c>
    </row>
    <row r="7" spans="2:13" ht="21.75">
      <c r="B7" s="30" t="s">
        <v>128</v>
      </c>
      <c r="C7" s="18">
        <v>715.5045885233278</v>
      </c>
      <c r="D7" s="39">
        <v>673.7093110882962</v>
      </c>
      <c r="E7" s="39">
        <v>675.5349417883509</v>
      </c>
      <c r="F7" s="39">
        <v>765.4501483003231</v>
      </c>
      <c r="G7" s="39">
        <v>895.1527947687043</v>
      </c>
      <c r="H7" s="39">
        <v>1084.6047314615887</v>
      </c>
      <c r="I7" s="29">
        <f aca="true" t="shared" si="1" ref="I7:I13">((E7/D7)-1)*100</f>
        <v>0.2709819606182329</v>
      </c>
      <c r="J7" s="42">
        <f aca="true" t="shared" si="2" ref="J7:J13">(((F7/D7)^(1/5))-1)*100</f>
        <v>2.586183326368907</v>
      </c>
      <c r="K7" s="29">
        <f t="shared" si="0"/>
        <v>3.1801255712289977</v>
      </c>
      <c r="L7" s="41">
        <f t="shared" si="0"/>
        <v>3.9141918825676525</v>
      </c>
      <c r="M7" s="29">
        <f aca="true" t="shared" si="3" ref="M7:M13">(((H7/D7)^(1/15))-1)*100</f>
        <v>3.225405202584364</v>
      </c>
    </row>
    <row r="8" spans="2:13" ht="21.75">
      <c r="B8" s="30" t="s">
        <v>24</v>
      </c>
      <c r="C8" s="18">
        <v>380.443336651154</v>
      </c>
      <c r="D8" s="39">
        <v>585.1585375034156</v>
      </c>
      <c r="E8" s="39">
        <v>608.9832215748959</v>
      </c>
      <c r="F8" s="39">
        <v>880.0900102025346</v>
      </c>
      <c r="G8" s="39">
        <v>1138.918579073292</v>
      </c>
      <c r="H8" s="39">
        <v>1337.280152661211</v>
      </c>
      <c r="I8" s="29">
        <f t="shared" si="1"/>
        <v>4.071492175971403</v>
      </c>
      <c r="J8" s="42">
        <f t="shared" si="2"/>
        <v>8.505239305149326</v>
      </c>
      <c r="K8" s="29">
        <f t="shared" si="0"/>
        <v>5.2914525983404515</v>
      </c>
      <c r="L8" s="41">
        <f t="shared" si="0"/>
        <v>3.263286813560584</v>
      </c>
      <c r="M8" s="29">
        <f t="shared" si="3"/>
        <v>5.664699807788742</v>
      </c>
    </row>
    <row r="9" spans="2:13" ht="21.75">
      <c r="B9" s="30" t="s">
        <v>25</v>
      </c>
      <c r="C9" s="18">
        <v>151.55489411089098</v>
      </c>
      <c r="D9" s="39">
        <v>251.32132499111694</v>
      </c>
      <c r="E9" s="39">
        <v>302.44270185590835</v>
      </c>
      <c r="F9" s="39">
        <v>348.7520286453586</v>
      </c>
      <c r="G9" s="39">
        <v>496.80721012646694</v>
      </c>
      <c r="H9" s="39">
        <v>574.8146523353332</v>
      </c>
      <c r="I9" s="29">
        <f t="shared" si="1"/>
        <v>20.34104223610882</v>
      </c>
      <c r="J9" s="42">
        <f t="shared" si="2"/>
        <v>6.772025218982236</v>
      </c>
      <c r="K9" s="29">
        <f t="shared" si="0"/>
        <v>7.333237574590701</v>
      </c>
      <c r="L9" s="41">
        <f t="shared" si="0"/>
        <v>2.9598705776919365</v>
      </c>
      <c r="M9" s="29">
        <f t="shared" si="3"/>
        <v>5.670371102755434</v>
      </c>
    </row>
    <row r="10" spans="2:13" ht="21.75">
      <c r="B10" s="30" t="s">
        <v>26</v>
      </c>
      <c r="C10" s="18">
        <v>30.55402617733298</v>
      </c>
      <c r="D10" s="39">
        <v>44.16376645334104</v>
      </c>
      <c r="E10" s="39">
        <v>38.540590032401404</v>
      </c>
      <c r="F10" s="39">
        <v>43.04933804720934</v>
      </c>
      <c r="G10" s="39">
        <v>52.21801017107179</v>
      </c>
      <c r="H10" s="39">
        <v>66.01458221545072</v>
      </c>
      <c r="I10" s="29">
        <f t="shared" si="1"/>
        <v>-12.732556284302687</v>
      </c>
      <c r="J10" s="42">
        <f t="shared" si="2"/>
        <v>-0.5098525174378143</v>
      </c>
      <c r="K10" s="29">
        <f t="shared" si="0"/>
        <v>3.937141387286913</v>
      </c>
      <c r="L10" s="41">
        <f t="shared" si="0"/>
        <v>4.800634523370362</v>
      </c>
      <c r="M10" s="29">
        <f t="shared" si="3"/>
        <v>2.7160361909969177</v>
      </c>
    </row>
    <row r="11" spans="2:13" ht="21.75">
      <c r="B11" s="30" t="s">
        <v>129</v>
      </c>
      <c r="C11" s="18"/>
      <c r="D11" s="39">
        <v>0</v>
      </c>
      <c r="E11" s="39">
        <v>0</v>
      </c>
      <c r="F11" s="39">
        <v>0</v>
      </c>
      <c r="G11" s="39">
        <v>0</v>
      </c>
      <c r="H11" s="39">
        <v>50.29523878213586</v>
      </c>
      <c r="I11" s="29">
        <v>0</v>
      </c>
      <c r="J11" s="42">
        <v>0</v>
      </c>
      <c r="K11" s="29">
        <v>0</v>
      </c>
      <c r="L11" s="41">
        <v>0</v>
      </c>
      <c r="M11" s="36">
        <v>0</v>
      </c>
    </row>
    <row r="12" spans="2:13" s="49" customFormat="1" ht="21">
      <c r="B12" s="50" t="s">
        <v>23</v>
      </c>
      <c r="C12" s="51">
        <v>281.0774804210936</v>
      </c>
      <c r="D12" s="52">
        <v>340.9468054399405</v>
      </c>
      <c r="E12" s="52">
        <v>347.8279593401169</v>
      </c>
      <c r="F12" s="52">
        <v>376.77069700370066</v>
      </c>
      <c r="G12" s="52">
        <v>415.2237673535716</v>
      </c>
      <c r="H12" s="52">
        <v>460.1149485436542</v>
      </c>
      <c r="I12" s="47">
        <f t="shared" si="1"/>
        <v>2.0182485333151368</v>
      </c>
      <c r="J12" s="47">
        <f t="shared" si="2"/>
        <v>2.0183038248910323</v>
      </c>
      <c r="K12" s="47">
        <f t="shared" si="0"/>
        <v>1.9626272191703764</v>
      </c>
      <c r="L12" s="48">
        <f t="shared" si="0"/>
        <v>2.074398105495523</v>
      </c>
      <c r="M12" s="47">
        <f t="shared" si="3"/>
        <v>2.01843284518326</v>
      </c>
    </row>
    <row r="13" spans="2:13" s="49" customFormat="1" ht="21">
      <c r="B13" s="53" t="s">
        <v>8</v>
      </c>
      <c r="C13" s="54">
        <f aca="true" t="shared" si="4" ref="C13:H13">C12+C6</f>
        <v>1559.1343258837996</v>
      </c>
      <c r="D13" s="55">
        <f t="shared" si="4"/>
        <v>1895.2997454761098</v>
      </c>
      <c r="E13" s="55">
        <f t="shared" si="4"/>
        <v>1973.3294145916736</v>
      </c>
      <c r="F13" s="55">
        <f t="shared" si="4"/>
        <v>2414.1122221991263</v>
      </c>
      <c r="G13" s="55">
        <f t="shared" si="4"/>
        <v>2998.3203614931067</v>
      </c>
      <c r="H13" s="55">
        <f t="shared" si="4"/>
        <v>3573.1243059993744</v>
      </c>
      <c r="I13" s="56">
        <f t="shared" si="1"/>
        <v>4.117009423011475</v>
      </c>
      <c r="J13" s="56">
        <f t="shared" si="2"/>
        <v>4.958087868053185</v>
      </c>
      <c r="K13" s="56">
        <f t="shared" si="0"/>
        <v>4.429720549743554</v>
      </c>
      <c r="L13" s="57">
        <f t="shared" si="0"/>
        <v>3.5700100125251044</v>
      </c>
      <c r="M13" s="56">
        <f t="shared" si="3"/>
        <v>4.317702779944099</v>
      </c>
    </row>
    <row r="14" spans="3:8" ht="20.25" customHeight="1">
      <c r="C14"/>
      <c r="D14"/>
      <c r="E14"/>
      <c r="F14"/>
      <c r="G14"/>
      <c r="H14"/>
    </row>
    <row r="15" spans="2:12" ht="29.25">
      <c r="B15" s="208" t="s">
        <v>130</v>
      </c>
      <c r="C15" s="208"/>
      <c r="D15" s="208"/>
      <c r="E15" s="208"/>
      <c r="F15" s="208"/>
      <c r="G15" s="208"/>
      <c r="H15" s="208"/>
      <c r="I15" s="10"/>
      <c r="J15" s="10"/>
      <c r="K15" s="10"/>
      <c r="L15" s="10"/>
    </row>
    <row r="16" spans="2:12" ht="27" customHeight="1">
      <c r="B16" s="2"/>
      <c r="C16" s="2"/>
      <c r="D16" s="2"/>
      <c r="E16" s="2"/>
      <c r="F16" s="196" t="s">
        <v>226</v>
      </c>
      <c r="G16" s="196"/>
      <c r="H16" s="196"/>
      <c r="I16" s="2"/>
      <c r="J16" s="2"/>
      <c r="K16" s="2"/>
      <c r="L16" s="2"/>
    </row>
    <row r="17" spans="2:12" s="49" customFormat="1" ht="21">
      <c r="B17" s="215" t="s">
        <v>7</v>
      </c>
      <c r="C17" s="215">
        <v>2543</v>
      </c>
      <c r="D17" s="194">
        <v>2549</v>
      </c>
      <c r="E17" s="194">
        <v>2550</v>
      </c>
      <c r="F17" s="194">
        <v>2554</v>
      </c>
      <c r="G17" s="194">
        <v>2559</v>
      </c>
      <c r="H17" s="194">
        <v>2564</v>
      </c>
      <c r="I17" s="60"/>
      <c r="J17" s="60"/>
      <c r="K17" s="60"/>
      <c r="L17" s="60"/>
    </row>
    <row r="18" spans="2:12" s="49" customFormat="1" ht="21">
      <c r="B18" s="216"/>
      <c r="C18" s="216"/>
      <c r="D18" s="195"/>
      <c r="E18" s="195"/>
      <c r="F18" s="195"/>
      <c r="G18" s="195"/>
      <c r="H18" s="195"/>
      <c r="I18" s="61"/>
      <c r="J18" s="61"/>
      <c r="K18" s="61"/>
      <c r="L18" s="61"/>
    </row>
    <row r="19" spans="2:12" ht="21.75">
      <c r="B19" s="64" t="s">
        <v>22</v>
      </c>
      <c r="C19" s="38">
        <f>SUM(C20:C23)</f>
        <v>81.97220882416502</v>
      </c>
      <c r="D19" s="38">
        <f>D20+D21+D22+D23+D24</f>
        <v>82.01092960341784</v>
      </c>
      <c r="E19" s="38">
        <f>E20+E21+E22+E23+E24</f>
        <v>82.3735481380796</v>
      </c>
      <c r="F19" s="38">
        <f>F20+F21+F22+F23+F24</f>
        <v>84.39299161244116</v>
      </c>
      <c r="G19" s="38">
        <f>G20+G21+G22+G23+G24</f>
        <v>86.15145423797215</v>
      </c>
      <c r="H19" s="38">
        <f>H20+H21+H22+H23+H24</f>
        <v>87.12289556310398</v>
      </c>
      <c r="I19" s="14"/>
      <c r="J19" s="14"/>
      <c r="K19" s="14"/>
      <c r="L19" s="14"/>
    </row>
    <row r="20" spans="2:12" ht="21.75">
      <c r="B20" s="65" t="s">
        <v>128</v>
      </c>
      <c r="C20" s="62">
        <f aca="true" t="shared" si="5" ref="C20:H23">C7/C$13*100</f>
        <v>45.89114463359288</v>
      </c>
      <c r="D20" s="62">
        <f t="shared" si="5"/>
        <v>35.54631992624769</v>
      </c>
      <c r="E20" s="62">
        <f t="shared" si="5"/>
        <v>34.233257599726926</v>
      </c>
      <c r="F20" s="62">
        <f t="shared" si="5"/>
        <v>31.707314235915646</v>
      </c>
      <c r="G20" s="62">
        <f t="shared" si="5"/>
        <v>29.855141774207716</v>
      </c>
      <c r="H20" s="62">
        <f t="shared" si="5"/>
        <v>30.354519982428467</v>
      </c>
      <c r="I20" s="15"/>
      <c r="J20" s="15"/>
      <c r="K20" s="15"/>
      <c r="L20" s="15"/>
    </row>
    <row r="21" spans="2:12" ht="21.75">
      <c r="B21" s="65" t="s">
        <v>24</v>
      </c>
      <c r="C21" s="62">
        <f t="shared" si="5"/>
        <v>24.400933924374904</v>
      </c>
      <c r="D21" s="62">
        <f t="shared" si="5"/>
        <v>30.874194907698914</v>
      </c>
      <c r="E21" s="62">
        <f t="shared" si="5"/>
        <v>30.86069751313712</v>
      </c>
      <c r="F21" s="62">
        <f t="shared" si="5"/>
        <v>36.456052130038096</v>
      </c>
      <c r="G21" s="62">
        <f t="shared" si="5"/>
        <v>37.98521978172246</v>
      </c>
      <c r="H21" s="62">
        <f t="shared" si="5"/>
        <v>37.42607416192828</v>
      </c>
      <c r="I21" s="15"/>
      <c r="J21" s="15"/>
      <c r="K21" s="15"/>
      <c r="L21" s="15"/>
    </row>
    <row r="22" spans="2:12" ht="21.75">
      <c r="B22" s="65" t="s">
        <v>25</v>
      </c>
      <c r="C22" s="62">
        <f t="shared" si="5"/>
        <v>9.72045138092779</v>
      </c>
      <c r="D22" s="62">
        <f t="shared" si="5"/>
        <v>13.260241584002516</v>
      </c>
      <c r="E22" s="62">
        <f t="shared" si="5"/>
        <v>15.326518705874081</v>
      </c>
      <c r="F22" s="62">
        <f t="shared" si="5"/>
        <v>14.446388425458709</v>
      </c>
      <c r="G22" s="62">
        <f t="shared" si="5"/>
        <v>16.569517270631692</v>
      </c>
      <c r="H22" s="62">
        <f t="shared" si="5"/>
        <v>16.087171984758648</v>
      </c>
      <c r="I22" s="15"/>
      <c r="J22" s="15"/>
      <c r="K22" s="15"/>
      <c r="L22" s="15"/>
    </row>
    <row r="23" spans="2:12" ht="21.75">
      <c r="B23" s="65" t="s">
        <v>26</v>
      </c>
      <c r="C23" s="62">
        <f t="shared" si="5"/>
        <v>1.959678885269449</v>
      </c>
      <c r="D23" s="62">
        <f t="shared" si="5"/>
        <v>2.330173185468711</v>
      </c>
      <c r="E23" s="62">
        <f t="shared" si="5"/>
        <v>1.9530743193414732</v>
      </c>
      <c r="F23" s="62">
        <f t="shared" si="5"/>
        <v>1.7832368210287135</v>
      </c>
      <c r="G23" s="62">
        <f t="shared" si="5"/>
        <v>1.7415754114102806</v>
      </c>
      <c r="H23" s="62">
        <f t="shared" si="5"/>
        <v>1.847531083780388</v>
      </c>
      <c r="I23" s="15"/>
      <c r="J23" s="15"/>
      <c r="K23" s="15"/>
      <c r="L23" s="15"/>
    </row>
    <row r="24" spans="2:12" ht="21.75">
      <c r="B24" s="65" t="s">
        <v>129</v>
      </c>
      <c r="C24" s="62"/>
      <c r="D24" s="62">
        <f aca="true" t="shared" si="6" ref="D24:H25">D11/D$13*100</f>
        <v>0</v>
      </c>
      <c r="E24" s="62">
        <f t="shared" si="6"/>
        <v>0</v>
      </c>
      <c r="F24" s="62">
        <f t="shared" si="6"/>
        <v>0</v>
      </c>
      <c r="G24" s="62">
        <f t="shared" si="6"/>
        <v>0</v>
      </c>
      <c r="H24" s="62">
        <f t="shared" si="6"/>
        <v>1.4075983502082132</v>
      </c>
      <c r="I24" s="15"/>
      <c r="J24" s="15"/>
      <c r="K24" s="15"/>
      <c r="L24" s="15"/>
    </row>
    <row r="25" spans="2:12" s="13" customFormat="1" ht="21">
      <c r="B25" s="66" t="s">
        <v>23</v>
      </c>
      <c r="C25" s="63">
        <f>C12/C$13*100</f>
        <v>18.027791175834963</v>
      </c>
      <c r="D25" s="63">
        <f t="shared" si="6"/>
        <v>17.98907039658219</v>
      </c>
      <c r="E25" s="63">
        <f t="shared" si="6"/>
        <v>17.626451861920394</v>
      </c>
      <c r="F25" s="63">
        <f t="shared" si="6"/>
        <v>15.607008387558837</v>
      </c>
      <c r="G25" s="63">
        <f t="shared" si="6"/>
        <v>13.848545762027845</v>
      </c>
      <c r="H25" s="63">
        <f t="shared" si="6"/>
        <v>12.87710443689598</v>
      </c>
      <c r="I25" s="14"/>
      <c r="J25" s="14"/>
      <c r="K25" s="14"/>
      <c r="L25" s="14"/>
    </row>
    <row r="26" spans="2:12" ht="21.75">
      <c r="B26" s="35" t="s">
        <v>8</v>
      </c>
      <c r="C26" s="40">
        <f aca="true" t="shared" si="7" ref="C26:H26">C25+C19</f>
        <v>99.99999999999999</v>
      </c>
      <c r="D26" s="40">
        <f t="shared" si="7"/>
        <v>100.00000000000003</v>
      </c>
      <c r="E26" s="40">
        <f t="shared" si="7"/>
        <v>100</v>
      </c>
      <c r="F26" s="40">
        <f t="shared" si="7"/>
        <v>100</v>
      </c>
      <c r="G26" s="40">
        <f t="shared" si="7"/>
        <v>99.99999999999999</v>
      </c>
      <c r="H26" s="40">
        <f t="shared" si="7"/>
        <v>99.99999999999996</v>
      </c>
      <c r="I26" s="14"/>
      <c r="J26" s="14"/>
      <c r="K26" s="14"/>
      <c r="L26" s="14"/>
    </row>
    <row r="29" spans="2:12" ht="21.75">
      <c r="B29"/>
      <c r="C29"/>
      <c r="D29"/>
      <c r="E29"/>
      <c r="F29"/>
      <c r="G29"/>
      <c r="H29"/>
      <c r="I29"/>
      <c r="J29"/>
      <c r="K29"/>
      <c r="L29"/>
    </row>
    <row r="30" spans="2:12" ht="21.75">
      <c r="B30"/>
      <c r="C30"/>
      <c r="D30"/>
      <c r="E30"/>
      <c r="F30"/>
      <c r="G30"/>
      <c r="H30"/>
      <c r="I30"/>
      <c r="J30"/>
      <c r="K30"/>
      <c r="L30"/>
    </row>
    <row r="31" spans="2:12" ht="21.75">
      <c r="B31"/>
      <c r="C31"/>
      <c r="D31"/>
      <c r="E31"/>
      <c r="F31"/>
      <c r="G31"/>
      <c r="H31"/>
      <c r="I31"/>
      <c r="J31"/>
      <c r="K31"/>
      <c r="L31"/>
    </row>
    <row r="32" spans="2:12" ht="21.75">
      <c r="B32"/>
      <c r="C32"/>
      <c r="D32"/>
      <c r="E32"/>
      <c r="F32"/>
      <c r="G32"/>
      <c r="H32"/>
      <c r="I32"/>
      <c r="J32"/>
      <c r="K32"/>
      <c r="L32"/>
    </row>
    <row r="33" spans="2:12" ht="21.75">
      <c r="B33"/>
      <c r="C33"/>
      <c r="D33"/>
      <c r="E33"/>
      <c r="F33"/>
      <c r="G33"/>
      <c r="H33"/>
      <c r="I33"/>
      <c r="J33"/>
      <c r="K33"/>
      <c r="L33"/>
    </row>
    <row r="34" spans="2:12" ht="21.75">
      <c r="B34"/>
      <c r="C34"/>
      <c r="D34"/>
      <c r="E34"/>
      <c r="F34"/>
      <c r="G34"/>
      <c r="H34"/>
      <c r="I34"/>
      <c r="J34"/>
      <c r="K34"/>
      <c r="L34"/>
    </row>
    <row r="35" spans="2:12" ht="21.75">
      <c r="B35"/>
      <c r="C35"/>
      <c r="D35"/>
      <c r="E35"/>
      <c r="F35"/>
      <c r="G35"/>
      <c r="H35"/>
      <c r="I35"/>
      <c r="J35"/>
      <c r="K35"/>
      <c r="L35"/>
    </row>
    <row r="37" spans="2:12" ht="21.75">
      <c r="B37"/>
      <c r="C37"/>
      <c r="D37"/>
      <c r="E37"/>
      <c r="F37"/>
      <c r="G37"/>
      <c r="H37"/>
      <c r="I37"/>
      <c r="J37"/>
      <c r="K37"/>
      <c r="L37"/>
    </row>
    <row r="38" spans="2:12" ht="21.75">
      <c r="B38"/>
      <c r="C38"/>
      <c r="D38"/>
      <c r="E38"/>
      <c r="F38"/>
      <c r="G38"/>
      <c r="H38"/>
      <c r="I38"/>
      <c r="J38"/>
      <c r="K38"/>
      <c r="L38"/>
    </row>
    <row r="39" spans="2:12" ht="21.75">
      <c r="B39"/>
      <c r="C39"/>
      <c r="D39"/>
      <c r="E39"/>
      <c r="F39"/>
      <c r="G39"/>
      <c r="H39"/>
      <c r="I39"/>
      <c r="J39"/>
      <c r="K39"/>
      <c r="L39"/>
    </row>
    <row r="40" spans="2:12" ht="21.75">
      <c r="B40"/>
      <c r="C40"/>
      <c r="D40"/>
      <c r="E40"/>
      <c r="F40"/>
      <c r="G40"/>
      <c r="H40"/>
      <c r="I40"/>
      <c r="J40"/>
      <c r="K40"/>
      <c r="L40"/>
    </row>
    <row r="41" spans="2:12" ht="21.75">
      <c r="B41"/>
      <c r="C41"/>
      <c r="D41"/>
      <c r="E41"/>
      <c r="F41"/>
      <c r="G41"/>
      <c r="H41"/>
      <c r="I41"/>
      <c r="J41"/>
      <c r="K41"/>
      <c r="L41"/>
    </row>
    <row r="42" spans="2:12" ht="21.75">
      <c r="B42"/>
      <c r="C42"/>
      <c r="D42"/>
      <c r="E42"/>
      <c r="F42"/>
      <c r="G42"/>
      <c r="H42"/>
      <c r="I42"/>
      <c r="J42"/>
      <c r="K42"/>
      <c r="L42"/>
    </row>
    <row r="43" spans="2:12" ht="21.75">
      <c r="B43"/>
      <c r="C43"/>
      <c r="D43"/>
      <c r="E43"/>
      <c r="F43"/>
      <c r="G43"/>
      <c r="H43"/>
      <c r="I43"/>
      <c r="J43"/>
      <c r="K43"/>
      <c r="L43"/>
    </row>
  </sheetData>
  <mergeCells count="20">
    <mergeCell ref="H4:H5"/>
    <mergeCell ref="B15:H15"/>
    <mergeCell ref="B17:B18"/>
    <mergeCell ref="C17:C18"/>
    <mergeCell ref="D17:D18"/>
    <mergeCell ref="E17:E18"/>
    <mergeCell ref="F17:F18"/>
    <mergeCell ref="G17:G18"/>
    <mergeCell ref="H17:H18"/>
    <mergeCell ref="F16:H16"/>
    <mergeCell ref="I4:M4"/>
    <mergeCell ref="B3:M3"/>
    <mergeCell ref="B1:L1"/>
    <mergeCell ref="B2:L2"/>
    <mergeCell ref="B4:B5"/>
    <mergeCell ref="C4:C5"/>
    <mergeCell ref="D4:D5"/>
    <mergeCell ref="E4:E5"/>
    <mergeCell ref="F4:F5"/>
    <mergeCell ref="G4:G5"/>
  </mergeCells>
  <printOptions horizontalCentered="1" verticalCentered="1"/>
  <pageMargins left="0.551181102362205" right="0.551181102362205" top="0.590551181102362" bottom="0.590551181102362" header="0.511811023622047" footer="0.511811023622047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workbookViewId="0" topLeftCell="A1">
      <selection activeCell="Q15" sqref="Q15"/>
    </sheetView>
  </sheetViews>
  <sheetFormatPr defaultColWidth="9.140625" defaultRowHeight="21.75"/>
  <cols>
    <col min="1" max="1" width="0.9921875" style="12" customWidth="1"/>
    <col min="2" max="2" width="18.8515625" style="12" customWidth="1"/>
    <col min="3" max="3" width="7.7109375" style="12" hidden="1" customWidth="1"/>
    <col min="4" max="12" width="7.7109375" style="12" customWidth="1"/>
    <col min="13" max="16384" width="9.140625" style="12" customWidth="1"/>
  </cols>
  <sheetData>
    <row r="1" spans="2:12" ht="23.25">
      <c r="B1" s="202" t="s">
        <v>194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2" ht="29.25">
      <c r="B2" s="208" t="s">
        <v>195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2:13" ht="21.75">
      <c r="B3" s="200" t="s">
        <v>73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:13" s="49" customFormat="1" ht="21">
      <c r="B4" s="209" t="s">
        <v>7</v>
      </c>
      <c r="C4" s="211">
        <v>2543</v>
      </c>
      <c r="D4" s="213">
        <v>2549</v>
      </c>
      <c r="E4" s="213">
        <v>2550</v>
      </c>
      <c r="F4" s="213">
        <v>2554</v>
      </c>
      <c r="G4" s="213">
        <v>2559</v>
      </c>
      <c r="H4" s="213">
        <v>2564</v>
      </c>
      <c r="I4" s="206" t="s">
        <v>127</v>
      </c>
      <c r="J4" s="206"/>
      <c r="K4" s="206"/>
      <c r="L4" s="206"/>
      <c r="M4" s="207"/>
    </row>
    <row r="5" spans="2:13" s="49" customFormat="1" ht="21">
      <c r="B5" s="210"/>
      <c r="C5" s="212"/>
      <c r="D5" s="214"/>
      <c r="E5" s="214"/>
      <c r="F5" s="214"/>
      <c r="G5" s="214"/>
      <c r="H5" s="214"/>
      <c r="I5" s="58">
        <v>2550</v>
      </c>
      <c r="J5" s="58" t="s">
        <v>2</v>
      </c>
      <c r="K5" s="58" t="s">
        <v>3</v>
      </c>
      <c r="L5" s="59" t="s">
        <v>119</v>
      </c>
      <c r="M5" s="91" t="s">
        <v>120</v>
      </c>
    </row>
    <row r="6" spans="2:13" s="49" customFormat="1" ht="21">
      <c r="B6" s="44" t="s">
        <v>22</v>
      </c>
      <c r="C6" s="45">
        <f>SUM(C7:C10)</f>
        <v>1278.056845462706</v>
      </c>
      <c r="D6" s="46">
        <f>SUM(D7:D11)</f>
        <v>1554.3529400361695</v>
      </c>
      <c r="E6" s="46">
        <f>SUM(E7:E11)</f>
        <v>1625.5014552515568</v>
      </c>
      <c r="F6" s="46">
        <f>SUM(F7:F11)</f>
        <v>2037.3415251954257</v>
      </c>
      <c r="G6" s="46">
        <f>SUM(G7:G11)</f>
        <v>2583.0965941395352</v>
      </c>
      <c r="H6" s="46">
        <f>SUM(H7:H11)</f>
        <v>3055.3676710182935</v>
      </c>
      <c r="I6" s="47">
        <f>((E6/D6)-1)*100</f>
        <v>4.5773719328978</v>
      </c>
      <c r="J6" s="47">
        <f>(((F6/D6)^(1/5))-1)*100</f>
        <v>5.560840525457111</v>
      </c>
      <c r="K6" s="47">
        <f aca="true" t="shared" si="0" ref="K6:L10">(((G6/F6)^(1/5))-1)*100</f>
        <v>4.861330045867374</v>
      </c>
      <c r="L6" s="48">
        <f t="shared" si="0"/>
        <v>3.4152453032612717</v>
      </c>
      <c r="M6" s="47">
        <f>(((H6/D6)^(1/15))-1)*100</f>
        <v>4.608648044079922</v>
      </c>
    </row>
    <row r="7" spans="2:13" ht="21.75">
      <c r="B7" s="30" t="s">
        <v>128</v>
      </c>
      <c r="C7" s="18">
        <v>715.5045885233278</v>
      </c>
      <c r="D7" s="39">
        <v>673.7093110882962</v>
      </c>
      <c r="E7" s="39">
        <v>675.5349417883509</v>
      </c>
      <c r="F7" s="39">
        <v>765.4501483003231</v>
      </c>
      <c r="G7" s="39">
        <v>895.1527947687043</v>
      </c>
      <c r="H7" s="39">
        <v>1084.6047314615887</v>
      </c>
      <c r="I7" s="29">
        <f>((E7/D7)-1)*100</f>
        <v>0.2709819606182329</v>
      </c>
      <c r="J7" s="42">
        <f>(((F7/D7)^(1/5))-1)*100</f>
        <v>2.586183326368907</v>
      </c>
      <c r="K7" s="29">
        <f t="shared" si="0"/>
        <v>3.1801255712289977</v>
      </c>
      <c r="L7" s="41">
        <f t="shared" si="0"/>
        <v>3.9141918825676525</v>
      </c>
      <c r="M7" s="29">
        <f>(((H7/D7)^(1/15))-1)*100</f>
        <v>3.225405202584364</v>
      </c>
    </row>
    <row r="8" spans="2:13" ht="21.75">
      <c r="B8" s="30" t="s">
        <v>24</v>
      </c>
      <c r="C8" s="18">
        <v>380.443336651154</v>
      </c>
      <c r="D8" s="39">
        <v>585.1585375034156</v>
      </c>
      <c r="E8" s="39">
        <v>608.9832215748959</v>
      </c>
      <c r="F8" s="39">
        <v>880.0900102025346</v>
      </c>
      <c r="G8" s="39">
        <v>1138.918579073292</v>
      </c>
      <c r="H8" s="39">
        <v>1122.636938612154</v>
      </c>
      <c r="I8" s="29">
        <f>((E8/D8)-1)*100</f>
        <v>4.071492175971403</v>
      </c>
      <c r="J8" s="42">
        <f>(((F8/D8)^(1/5))-1)*100</f>
        <v>8.505239305149326</v>
      </c>
      <c r="K8" s="29">
        <f t="shared" si="0"/>
        <v>5.2914525983404515</v>
      </c>
      <c r="L8" s="41">
        <f t="shared" si="0"/>
        <v>-0.28756313956124213</v>
      </c>
      <c r="M8" s="29">
        <f>(((H8/D8)^(1/15))-1)*100</f>
        <v>4.439404164859018</v>
      </c>
    </row>
    <row r="9" spans="2:13" ht="21.75">
      <c r="B9" s="30" t="s">
        <v>25</v>
      </c>
      <c r="C9" s="18">
        <v>151.55489411089098</v>
      </c>
      <c r="D9" s="39">
        <v>251.32132499111694</v>
      </c>
      <c r="E9" s="39">
        <v>302.44270185590835</v>
      </c>
      <c r="F9" s="39">
        <v>348.7520286453586</v>
      </c>
      <c r="G9" s="39">
        <v>496.80721012646694</v>
      </c>
      <c r="H9" s="39">
        <v>574.8146523353332</v>
      </c>
      <c r="I9" s="29">
        <f>((E9/D9)-1)*100</f>
        <v>20.34104223610882</v>
      </c>
      <c r="J9" s="42">
        <f>(((F9/D9)^(1/5))-1)*100</f>
        <v>6.772025218982236</v>
      </c>
      <c r="K9" s="29">
        <f t="shared" si="0"/>
        <v>7.333237574590701</v>
      </c>
      <c r="L9" s="41">
        <f t="shared" si="0"/>
        <v>2.9598705776919365</v>
      </c>
      <c r="M9" s="29">
        <f>(((H9/D9)^(1/15))-1)*100</f>
        <v>5.670371102755434</v>
      </c>
    </row>
    <row r="10" spans="2:13" ht="21.75">
      <c r="B10" s="30" t="s">
        <v>26</v>
      </c>
      <c r="C10" s="18">
        <v>30.55402617733298</v>
      </c>
      <c r="D10" s="39">
        <v>44.16376645334104</v>
      </c>
      <c r="E10" s="39">
        <v>38.540590032401404</v>
      </c>
      <c r="F10" s="39">
        <v>43.04933804720934</v>
      </c>
      <c r="G10" s="39">
        <v>52.21801017107179</v>
      </c>
      <c r="H10" s="39">
        <v>223.01610982708186</v>
      </c>
      <c r="I10" s="29">
        <f>((E10/D10)-1)*100</f>
        <v>-12.732556284302687</v>
      </c>
      <c r="J10" s="42">
        <f>(((F10/D10)^(1/5))-1)*100</f>
        <v>-0.5098525174378143</v>
      </c>
      <c r="K10" s="29">
        <f t="shared" si="0"/>
        <v>3.937141387286913</v>
      </c>
      <c r="L10" s="41">
        <f t="shared" si="0"/>
        <v>33.69131143519366</v>
      </c>
      <c r="M10" s="29">
        <f>(((H10/D10)^(1/15))-1)*100</f>
        <v>11.399867792465312</v>
      </c>
    </row>
    <row r="11" spans="2:13" ht="21.75">
      <c r="B11" s="30" t="s">
        <v>129</v>
      </c>
      <c r="C11" s="18"/>
      <c r="D11" s="39">
        <v>0</v>
      </c>
      <c r="E11" s="39">
        <v>0</v>
      </c>
      <c r="F11" s="39">
        <v>0</v>
      </c>
      <c r="G11" s="39">
        <v>0</v>
      </c>
      <c r="H11" s="39">
        <v>50.29523878213586</v>
      </c>
      <c r="I11" s="29">
        <v>0</v>
      </c>
      <c r="J11" s="42">
        <v>0</v>
      </c>
      <c r="K11" s="29">
        <v>0</v>
      </c>
      <c r="L11" s="41">
        <v>0</v>
      </c>
      <c r="M11" s="36">
        <v>0</v>
      </c>
    </row>
    <row r="12" spans="2:13" s="49" customFormat="1" ht="21">
      <c r="B12" s="50" t="s">
        <v>23</v>
      </c>
      <c r="C12" s="51">
        <v>281.0774804210936</v>
      </c>
      <c r="D12" s="52">
        <v>340.9468054399405</v>
      </c>
      <c r="E12" s="52">
        <v>347.8279593401169</v>
      </c>
      <c r="F12" s="52">
        <v>376.77069700370066</v>
      </c>
      <c r="G12" s="52">
        <v>415.2237673535716</v>
      </c>
      <c r="H12" s="52">
        <v>460.1149485436542</v>
      </c>
      <c r="I12" s="47">
        <f>((E12/D12)-1)*100</f>
        <v>2.0182485333151368</v>
      </c>
      <c r="J12" s="47">
        <f>(((F12/D12)^(1/5))-1)*100</f>
        <v>2.0183038248910323</v>
      </c>
      <c r="K12" s="47">
        <f>(((G12/F12)^(1/5))-1)*100</f>
        <v>1.9626272191703764</v>
      </c>
      <c r="L12" s="48">
        <f>(((H12/G12)^(1/5))-1)*100</f>
        <v>2.074398105495523</v>
      </c>
      <c r="M12" s="47">
        <f>(((H12/D12)^(1/15))-1)*100</f>
        <v>2.01843284518326</v>
      </c>
    </row>
    <row r="13" spans="2:13" s="49" customFormat="1" ht="21">
      <c r="B13" s="53" t="s">
        <v>8</v>
      </c>
      <c r="C13" s="54">
        <f aca="true" t="shared" si="1" ref="C13:H13">C12+C6</f>
        <v>1559.1343258837996</v>
      </c>
      <c r="D13" s="55">
        <f t="shared" si="1"/>
        <v>1895.2997454761098</v>
      </c>
      <c r="E13" s="55">
        <f t="shared" si="1"/>
        <v>1973.3294145916736</v>
      </c>
      <c r="F13" s="55">
        <f t="shared" si="1"/>
        <v>2414.1122221991263</v>
      </c>
      <c r="G13" s="55">
        <f t="shared" si="1"/>
        <v>2998.3203614931067</v>
      </c>
      <c r="H13" s="55">
        <f t="shared" si="1"/>
        <v>3515.4826195619476</v>
      </c>
      <c r="I13" s="56">
        <f>((E13/D13)-1)*100</f>
        <v>4.117009423011475</v>
      </c>
      <c r="J13" s="56">
        <f>(((F13/D13)^(1/5))-1)*100</f>
        <v>4.958087868053185</v>
      </c>
      <c r="K13" s="56">
        <f>(((G13/F13)^(1/5))-1)*100</f>
        <v>4.429720549743554</v>
      </c>
      <c r="L13" s="57">
        <f>(((H13/G13)^(1/5))-1)*100</f>
        <v>3.233674101151651</v>
      </c>
      <c r="M13" s="56">
        <f>(((H13/D13)^(1/15))-1)*100</f>
        <v>4.204658995038524</v>
      </c>
    </row>
    <row r="14" spans="3:8" ht="20.25" customHeight="1">
      <c r="C14"/>
      <c r="D14"/>
      <c r="E14"/>
      <c r="F14"/>
      <c r="G14"/>
      <c r="H14"/>
    </row>
    <row r="15" spans="2:12" ht="29.25">
      <c r="B15" s="208" t="s">
        <v>196</v>
      </c>
      <c r="C15" s="208"/>
      <c r="D15" s="208"/>
      <c r="E15" s="208"/>
      <c r="F15" s="208"/>
      <c r="G15" s="208"/>
      <c r="H15" s="208"/>
      <c r="I15" s="10"/>
      <c r="J15" s="10"/>
      <c r="K15" s="10"/>
      <c r="L15" s="10"/>
    </row>
    <row r="16" spans="2:12" ht="25.5" customHeight="1">
      <c r="B16" s="2"/>
      <c r="C16" s="2"/>
      <c r="D16" s="2"/>
      <c r="E16" s="2"/>
      <c r="F16" s="196" t="s">
        <v>226</v>
      </c>
      <c r="G16" s="196"/>
      <c r="H16" s="196"/>
      <c r="I16" s="2"/>
      <c r="J16" s="2"/>
      <c r="K16" s="2"/>
      <c r="L16" s="2"/>
    </row>
    <row r="17" spans="2:12" s="49" customFormat="1" ht="21">
      <c r="B17" s="215" t="s">
        <v>7</v>
      </c>
      <c r="C17" s="215">
        <v>2543</v>
      </c>
      <c r="D17" s="194">
        <v>2549</v>
      </c>
      <c r="E17" s="194">
        <v>2550</v>
      </c>
      <c r="F17" s="194">
        <v>2554</v>
      </c>
      <c r="G17" s="194">
        <v>2559</v>
      </c>
      <c r="H17" s="194">
        <v>2564</v>
      </c>
      <c r="I17" s="60"/>
      <c r="J17" s="60"/>
      <c r="K17" s="60"/>
      <c r="L17" s="60"/>
    </row>
    <row r="18" spans="2:12" s="49" customFormat="1" ht="21">
      <c r="B18" s="216"/>
      <c r="C18" s="216"/>
      <c r="D18" s="195"/>
      <c r="E18" s="195"/>
      <c r="F18" s="195"/>
      <c r="G18" s="195"/>
      <c r="H18" s="195"/>
      <c r="I18" s="61"/>
      <c r="J18" s="61"/>
      <c r="K18" s="61"/>
      <c r="L18" s="61"/>
    </row>
    <row r="19" spans="2:12" ht="21.75">
      <c r="B19" s="64" t="s">
        <v>22</v>
      </c>
      <c r="C19" s="38">
        <f>SUM(C20:C23)</f>
        <v>81.97220882416502</v>
      </c>
      <c r="D19" s="38">
        <f>SUM(D20:D24)</f>
        <v>82.01092960341784</v>
      </c>
      <c r="E19" s="38">
        <f>SUM(E20:E24)</f>
        <v>82.3735481380796</v>
      </c>
      <c r="F19" s="38">
        <f>SUM(F20:F24)</f>
        <v>84.39299161244116</v>
      </c>
      <c r="G19" s="38">
        <f>SUM(G20:G24)</f>
        <v>86.15145423797215</v>
      </c>
      <c r="H19" s="38">
        <f>SUM(H20:H24)</f>
        <v>86.98107777618908</v>
      </c>
      <c r="I19" s="14"/>
      <c r="J19" s="14"/>
      <c r="K19" s="14"/>
      <c r="L19" s="14"/>
    </row>
    <row r="20" spans="2:12" ht="21.75">
      <c r="B20" s="65" t="s">
        <v>128</v>
      </c>
      <c r="C20" s="62">
        <f aca="true" t="shared" si="2" ref="C20:H23">C7/C$13*100</f>
        <v>45.89114463359288</v>
      </c>
      <c r="D20" s="62">
        <f t="shared" si="2"/>
        <v>35.54631992624769</v>
      </c>
      <c r="E20" s="62">
        <f t="shared" si="2"/>
        <v>34.233257599726926</v>
      </c>
      <c r="F20" s="62">
        <f t="shared" si="2"/>
        <v>31.707314235915646</v>
      </c>
      <c r="G20" s="62">
        <f t="shared" si="2"/>
        <v>29.855141774207716</v>
      </c>
      <c r="H20" s="62">
        <f t="shared" si="2"/>
        <v>30.852228522658365</v>
      </c>
      <c r="I20" s="15"/>
      <c r="J20" s="15"/>
      <c r="K20" s="15"/>
      <c r="L20" s="15"/>
    </row>
    <row r="21" spans="2:12" ht="21.75">
      <c r="B21" s="65" t="s">
        <v>24</v>
      </c>
      <c r="C21" s="62">
        <f t="shared" si="2"/>
        <v>24.400933924374904</v>
      </c>
      <c r="D21" s="62">
        <f t="shared" si="2"/>
        <v>30.874194907698914</v>
      </c>
      <c r="E21" s="62">
        <f t="shared" si="2"/>
        <v>30.86069751313712</v>
      </c>
      <c r="F21" s="62">
        <f t="shared" si="2"/>
        <v>36.456052130038096</v>
      </c>
      <c r="G21" s="62">
        <f t="shared" si="2"/>
        <v>37.98521978172246</v>
      </c>
      <c r="H21" s="62">
        <f t="shared" si="2"/>
        <v>31.93407734019865</v>
      </c>
      <c r="I21" s="15"/>
      <c r="J21" s="15"/>
      <c r="K21" s="15"/>
      <c r="L21" s="15"/>
    </row>
    <row r="22" spans="2:12" ht="21.75">
      <c r="B22" s="65" t="s">
        <v>25</v>
      </c>
      <c r="C22" s="62">
        <f t="shared" si="2"/>
        <v>9.72045138092779</v>
      </c>
      <c r="D22" s="62">
        <f t="shared" si="2"/>
        <v>13.260241584002516</v>
      </c>
      <c r="E22" s="62">
        <f t="shared" si="2"/>
        <v>15.326518705874081</v>
      </c>
      <c r="F22" s="62">
        <f t="shared" si="2"/>
        <v>14.446388425458709</v>
      </c>
      <c r="G22" s="62">
        <f t="shared" si="2"/>
        <v>16.569517270631692</v>
      </c>
      <c r="H22" s="62">
        <f t="shared" si="2"/>
        <v>16.350945646460314</v>
      </c>
      <c r="I22" s="15"/>
      <c r="J22" s="15"/>
      <c r="K22" s="15"/>
      <c r="L22" s="15"/>
    </row>
    <row r="23" spans="2:12" ht="21.75">
      <c r="B23" s="65" t="s">
        <v>26</v>
      </c>
      <c r="C23" s="62">
        <f t="shared" si="2"/>
        <v>1.959678885269449</v>
      </c>
      <c r="D23" s="62">
        <f t="shared" si="2"/>
        <v>2.330173185468711</v>
      </c>
      <c r="E23" s="62">
        <f t="shared" si="2"/>
        <v>1.9530743193414732</v>
      </c>
      <c r="F23" s="62">
        <f t="shared" si="2"/>
        <v>1.7832368210287135</v>
      </c>
      <c r="G23" s="62">
        <f t="shared" si="2"/>
        <v>1.7415754114102806</v>
      </c>
      <c r="H23" s="62">
        <f t="shared" si="2"/>
        <v>6.3438262668717496</v>
      </c>
      <c r="I23" s="15"/>
      <c r="J23" s="15"/>
      <c r="K23" s="15"/>
      <c r="L23" s="15"/>
    </row>
    <row r="24" spans="2:12" ht="21.75">
      <c r="B24" s="65" t="s">
        <v>129</v>
      </c>
      <c r="C24" s="62"/>
      <c r="D24" s="62">
        <f aca="true" t="shared" si="3" ref="D24:H25">D11/D$13*100</f>
        <v>0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v>1.5</v>
      </c>
      <c r="I24" s="15"/>
      <c r="J24" s="15"/>
      <c r="K24" s="15"/>
      <c r="L24" s="15"/>
    </row>
    <row r="25" spans="2:12" s="13" customFormat="1" ht="21">
      <c r="B25" s="66" t="s">
        <v>23</v>
      </c>
      <c r="C25" s="63">
        <f>C12/C$13*100</f>
        <v>18.027791175834963</v>
      </c>
      <c r="D25" s="63">
        <f t="shared" si="3"/>
        <v>17.98907039658219</v>
      </c>
      <c r="E25" s="63">
        <f t="shared" si="3"/>
        <v>17.626451861920394</v>
      </c>
      <c r="F25" s="63">
        <f t="shared" si="3"/>
        <v>15.607008387558837</v>
      </c>
      <c r="G25" s="63">
        <f t="shared" si="3"/>
        <v>13.848545762027845</v>
      </c>
      <c r="H25" s="63">
        <f t="shared" si="3"/>
        <v>13.088244156956963</v>
      </c>
      <c r="I25" s="14"/>
      <c r="J25" s="14"/>
      <c r="K25" s="14"/>
      <c r="L25" s="14"/>
    </row>
    <row r="26" spans="2:12" ht="21.75">
      <c r="B26" s="35" t="s">
        <v>8</v>
      </c>
      <c r="C26" s="40">
        <f aca="true" t="shared" si="4" ref="C26:H26">C25+C19</f>
        <v>99.99999999999999</v>
      </c>
      <c r="D26" s="40">
        <f t="shared" si="4"/>
        <v>100.00000000000003</v>
      </c>
      <c r="E26" s="40">
        <f t="shared" si="4"/>
        <v>100</v>
      </c>
      <c r="F26" s="40">
        <f t="shared" si="4"/>
        <v>100</v>
      </c>
      <c r="G26" s="40">
        <f t="shared" si="4"/>
        <v>99.99999999999999</v>
      </c>
      <c r="H26" s="40">
        <f t="shared" si="4"/>
        <v>100.06932193314604</v>
      </c>
      <c r="I26" s="14"/>
      <c r="J26" s="14"/>
      <c r="K26" s="14"/>
      <c r="L26" s="14"/>
    </row>
    <row r="29" spans="2:12" ht="21.75">
      <c r="B29"/>
      <c r="C29"/>
      <c r="D29"/>
      <c r="E29"/>
      <c r="F29"/>
      <c r="G29"/>
      <c r="H29"/>
      <c r="I29"/>
      <c r="J29"/>
      <c r="K29"/>
      <c r="L29"/>
    </row>
    <row r="30" spans="2:12" ht="21.75">
      <c r="B30"/>
      <c r="C30"/>
      <c r="D30"/>
      <c r="E30"/>
      <c r="F30"/>
      <c r="G30"/>
      <c r="H30"/>
      <c r="I30"/>
      <c r="J30"/>
      <c r="K30"/>
      <c r="L30"/>
    </row>
    <row r="31" spans="2:12" ht="21.75">
      <c r="B31"/>
      <c r="C31"/>
      <c r="D31"/>
      <c r="E31"/>
      <c r="F31"/>
      <c r="G31"/>
      <c r="H31"/>
      <c r="I31"/>
      <c r="J31"/>
      <c r="K31"/>
      <c r="L31"/>
    </row>
    <row r="32" spans="2:12" ht="21.75">
      <c r="B32"/>
      <c r="C32"/>
      <c r="D32"/>
      <c r="E32"/>
      <c r="F32"/>
      <c r="G32"/>
      <c r="H32"/>
      <c r="I32"/>
      <c r="J32"/>
      <c r="K32"/>
      <c r="L32"/>
    </row>
    <row r="33" spans="2:12" ht="21.75">
      <c r="B33"/>
      <c r="C33"/>
      <c r="D33"/>
      <c r="E33"/>
      <c r="F33"/>
      <c r="G33"/>
      <c r="H33"/>
      <c r="I33"/>
      <c r="J33"/>
      <c r="K33"/>
      <c r="L33"/>
    </row>
    <row r="34" spans="2:12" ht="21.75">
      <c r="B34"/>
      <c r="C34"/>
      <c r="D34"/>
      <c r="E34"/>
      <c r="F34"/>
      <c r="G34"/>
      <c r="H34"/>
      <c r="I34"/>
      <c r="J34"/>
      <c r="K34"/>
      <c r="L34"/>
    </row>
    <row r="35" spans="2:12" ht="21.75">
      <c r="B35"/>
      <c r="C35"/>
      <c r="D35"/>
      <c r="E35"/>
      <c r="F35"/>
      <c r="G35"/>
      <c r="H35"/>
      <c r="I35"/>
      <c r="J35"/>
      <c r="K35"/>
      <c r="L35"/>
    </row>
    <row r="37" spans="2:12" ht="21.75">
      <c r="B37"/>
      <c r="C37"/>
      <c r="D37"/>
      <c r="E37"/>
      <c r="F37"/>
      <c r="G37"/>
      <c r="H37"/>
      <c r="I37"/>
      <c r="J37"/>
      <c r="K37"/>
      <c r="L37"/>
    </row>
    <row r="38" spans="2:12" ht="21.75">
      <c r="B38"/>
      <c r="C38"/>
      <c r="D38"/>
      <c r="E38"/>
      <c r="F38"/>
      <c r="G38"/>
      <c r="H38"/>
      <c r="I38"/>
      <c r="J38"/>
      <c r="K38"/>
      <c r="L38"/>
    </row>
    <row r="39" spans="2:12" ht="21.75">
      <c r="B39"/>
      <c r="C39"/>
      <c r="D39"/>
      <c r="E39"/>
      <c r="F39"/>
      <c r="G39"/>
      <c r="H39"/>
      <c r="I39"/>
      <c r="J39"/>
      <c r="K39"/>
      <c r="L39"/>
    </row>
    <row r="40" spans="2:12" ht="21.75">
      <c r="B40"/>
      <c r="C40"/>
      <c r="D40"/>
      <c r="E40"/>
      <c r="F40"/>
      <c r="G40"/>
      <c r="H40"/>
      <c r="I40"/>
      <c r="J40"/>
      <c r="K40"/>
      <c r="L40"/>
    </row>
    <row r="41" spans="2:12" ht="21.75">
      <c r="B41"/>
      <c r="C41"/>
      <c r="D41"/>
      <c r="E41"/>
      <c r="F41"/>
      <c r="G41"/>
      <c r="H41"/>
      <c r="I41"/>
      <c r="J41"/>
      <c r="K41"/>
      <c r="L41"/>
    </row>
    <row r="42" spans="2:12" ht="21.75">
      <c r="B42"/>
      <c r="C42"/>
      <c r="D42"/>
      <c r="E42"/>
      <c r="F42"/>
      <c r="G42"/>
      <c r="H42"/>
      <c r="I42"/>
      <c r="J42"/>
      <c r="K42"/>
      <c r="L42"/>
    </row>
    <row r="43" spans="2:12" ht="21.75">
      <c r="B43"/>
      <c r="C43"/>
      <c r="D43"/>
      <c r="E43"/>
      <c r="F43"/>
      <c r="G43"/>
      <c r="H43"/>
      <c r="I43"/>
      <c r="J43"/>
      <c r="K43"/>
      <c r="L43"/>
    </row>
  </sheetData>
  <mergeCells count="20">
    <mergeCell ref="I4:M4"/>
    <mergeCell ref="B3:M3"/>
    <mergeCell ref="B1:L1"/>
    <mergeCell ref="B2:L2"/>
    <mergeCell ref="B4:B5"/>
    <mergeCell ref="C4:C5"/>
    <mergeCell ref="D4:D5"/>
    <mergeCell ref="E4:E5"/>
    <mergeCell ref="F4:F5"/>
    <mergeCell ref="G4:G5"/>
    <mergeCell ref="H4:H5"/>
    <mergeCell ref="B15:H15"/>
    <mergeCell ref="B17:B18"/>
    <mergeCell ref="C17:C18"/>
    <mergeCell ref="D17:D18"/>
    <mergeCell ref="E17:E18"/>
    <mergeCell ref="F17:F18"/>
    <mergeCell ref="G17:G18"/>
    <mergeCell ref="H17:H18"/>
    <mergeCell ref="F16:H16"/>
  </mergeCells>
  <printOptions horizontalCentered="1" verticalCentered="1"/>
  <pageMargins left="0.551181102362205" right="0.551181102362205" top="0.590551181102362" bottom="0.590551181102362" header="0.511811023622047" footer="0.511811023622047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workbookViewId="0" topLeftCell="A1">
      <selection activeCell="F16" sqref="F16:H16"/>
    </sheetView>
  </sheetViews>
  <sheetFormatPr defaultColWidth="9.140625" defaultRowHeight="21.75"/>
  <cols>
    <col min="1" max="1" width="0.9921875" style="12" customWidth="1"/>
    <col min="2" max="2" width="18.8515625" style="12" customWidth="1"/>
    <col min="3" max="3" width="7.7109375" style="12" hidden="1" customWidth="1"/>
    <col min="4" max="12" width="7.7109375" style="12" customWidth="1"/>
    <col min="13" max="16384" width="9.140625" style="12" customWidth="1"/>
  </cols>
  <sheetData>
    <row r="1" spans="2:12" ht="23.25">
      <c r="B1" s="202" t="s">
        <v>51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2" ht="29.25">
      <c r="B2" s="208" t="s">
        <v>126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2:13" ht="21.75">
      <c r="B3" s="200" t="s">
        <v>221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:13" s="49" customFormat="1" ht="21">
      <c r="B4" s="209" t="s">
        <v>7</v>
      </c>
      <c r="C4" s="211">
        <v>2543</v>
      </c>
      <c r="D4" s="213">
        <v>2549</v>
      </c>
      <c r="E4" s="213">
        <v>2550</v>
      </c>
      <c r="F4" s="213">
        <v>2554</v>
      </c>
      <c r="G4" s="213">
        <v>2559</v>
      </c>
      <c r="H4" s="213">
        <v>2564</v>
      </c>
      <c r="I4" s="206" t="s">
        <v>127</v>
      </c>
      <c r="J4" s="206"/>
      <c r="K4" s="206"/>
      <c r="L4" s="206"/>
      <c r="M4" s="207"/>
    </row>
    <row r="5" spans="2:13" s="49" customFormat="1" ht="21">
      <c r="B5" s="210"/>
      <c r="C5" s="212"/>
      <c r="D5" s="214"/>
      <c r="E5" s="214"/>
      <c r="F5" s="214"/>
      <c r="G5" s="214"/>
      <c r="H5" s="214"/>
      <c r="I5" s="58">
        <v>2550</v>
      </c>
      <c r="J5" s="58" t="s">
        <v>2</v>
      </c>
      <c r="K5" s="58" t="s">
        <v>3</v>
      </c>
      <c r="L5" s="59" t="s">
        <v>119</v>
      </c>
      <c r="M5" s="91" t="s">
        <v>120</v>
      </c>
    </row>
    <row r="6" spans="2:13" s="49" customFormat="1" ht="21">
      <c r="B6" s="44" t="s">
        <v>22</v>
      </c>
      <c r="C6" s="45">
        <f>SUM(C7:C10)</f>
        <v>1278.056845462706</v>
      </c>
      <c r="D6" s="46">
        <f>SUM(D7:D11)</f>
        <v>77573.03155862048</v>
      </c>
      <c r="E6" s="46">
        <f>SUM(E7:E11)</f>
        <v>81123.83773268269</v>
      </c>
      <c r="F6" s="46">
        <f>SUM(F7:F11)</f>
        <v>101677.52404160865</v>
      </c>
      <c r="G6" s="46">
        <f>SUM(G7:G11)</f>
        <v>129267.69139660653</v>
      </c>
      <c r="H6" s="46">
        <f>SUM(H7:H11)</f>
        <v>157870.91911556342</v>
      </c>
      <c r="I6" s="47">
        <f>((E6/D6)-1)*100</f>
        <v>4.577371932897756</v>
      </c>
      <c r="J6" s="47">
        <f>(((F6/D6)^(1/5))-1)*100</f>
        <v>5.560840525457089</v>
      </c>
      <c r="K6" s="47">
        <f aca="true" t="shared" si="0" ref="K6:L13">(((G6/F6)^(1/5))-1)*100</f>
        <v>4.918725444257577</v>
      </c>
      <c r="L6" s="48">
        <f t="shared" si="0"/>
        <v>4.078836580661438</v>
      </c>
      <c r="M6" s="47">
        <f>(((H6/D6)^(1/15))-1)*100</f>
        <v>4.851043792407661</v>
      </c>
    </row>
    <row r="7" spans="2:13" ht="21.75">
      <c r="B7" s="30" t="s">
        <v>128</v>
      </c>
      <c r="C7" s="18">
        <v>715.5045885233278</v>
      </c>
      <c r="D7" s="39">
        <v>33622.78431382047</v>
      </c>
      <c r="E7" s="39">
        <v>33713.8959939685</v>
      </c>
      <c r="F7" s="39">
        <v>38201.29069866845</v>
      </c>
      <c r="G7" s="39">
        <v>44796.75111240537</v>
      </c>
      <c r="H7" s="39">
        <v>54129.32603346899</v>
      </c>
      <c r="I7" s="29">
        <f aca="true" t="shared" si="1" ref="I7:I13">((E7/D7)-1)*100</f>
        <v>0.2709819606182329</v>
      </c>
      <c r="J7" s="42">
        <f aca="true" t="shared" si="2" ref="J7:J13">(((F7/D7)^(1/5))-1)*100</f>
        <v>2.586183326368907</v>
      </c>
      <c r="K7" s="29">
        <f t="shared" si="0"/>
        <v>3.2366007695744825</v>
      </c>
      <c r="L7" s="41">
        <f t="shared" si="0"/>
        <v>3.8573460105248536</v>
      </c>
      <c r="M7" s="29">
        <f aca="true" t="shared" si="3" ref="M7:M13">(((H7/D7)^(1/15))-1)*100</f>
        <v>3.225405202584364</v>
      </c>
    </row>
    <row r="8" spans="2:13" ht="21.75">
      <c r="B8" s="30" t="s">
        <v>24</v>
      </c>
      <c r="C8" s="18">
        <v>380.443336651154</v>
      </c>
      <c r="D8" s="39">
        <v>29203.48431</v>
      </c>
      <c r="E8" s="39">
        <v>30392.501888792693</v>
      </c>
      <c r="F8" s="39">
        <v>43922.6178156675</v>
      </c>
      <c r="G8" s="39">
        <v>56995.6910397889</v>
      </c>
      <c r="H8" s="39">
        <v>66739.58842493712</v>
      </c>
      <c r="I8" s="29">
        <f t="shared" si="1"/>
        <v>4.071492175971425</v>
      </c>
      <c r="J8" s="42">
        <f t="shared" si="2"/>
        <v>8.505239305149326</v>
      </c>
      <c r="K8" s="29">
        <f t="shared" si="0"/>
        <v>5.349083422461431</v>
      </c>
      <c r="L8" s="41">
        <f t="shared" si="0"/>
        <v>3.2067970167140247</v>
      </c>
      <c r="M8" s="29">
        <f t="shared" si="3"/>
        <v>5.664699807788742</v>
      </c>
    </row>
    <row r="9" spans="2:13" ht="21.75">
      <c r="B9" s="30" t="s">
        <v>25</v>
      </c>
      <c r="C9" s="18">
        <v>151.55489411089098</v>
      </c>
      <c r="D9" s="39">
        <v>12542.6835648</v>
      </c>
      <c r="E9" s="39">
        <v>15093.996126257447</v>
      </c>
      <c r="F9" s="39">
        <v>17405.153892274797</v>
      </c>
      <c r="G9" s="39">
        <v>24862.06720567108</v>
      </c>
      <c r="H9" s="39">
        <v>28687.252436328035</v>
      </c>
      <c r="I9" s="29">
        <f t="shared" si="1"/>
        <v>20.34104223610882</v>
      </c>
      <c r="J9" s="42">
        <f t="shared" si="2"/>
        <v>6.772025218982236</v>
      </c>
      <c r="K9" s="29">
        <f t="shared" si="0"/>
        <v>7.391985960944458</v>
      </c>
      <c r="L9" s="41">
        <f t="shared" si="0"/>
        <v>2.9035467635682988</v>
      </c>
      <c r="M9" s="29">
        <f t="shared" si="3"/>
        <v>5.670371102755434</v>
      </c>
    </row>
    <row r="10" spans="2:13" ht="21.75">
      <c r="B10" s="30" t="s">
        <v>26</v>
      </c>
      <c r="C10" s="18">
        <v>30.55402617733298</v>
      </c>
      <c r="D10" s="39">
        <v>2204.07937</v>
      </c>
      <c r="E10" s="39">
        <v>1923.443723664046</v>
      </c>
      <c r="F10" s="39">
        <v>2148.461634997893</v>
      </c>
      <c r="G10" s="39">
        <v>2613.182038741188</v>
      </c>
      <c r="H10" s="39">
        <v>5804.669700443535</v>
      </c>
      <c r="I10" s="29">
        <f t="shared" si="1"/>
        <v>-12.732556284302676</v>
      </c>
      <c r="J10" s="42">
        <f t="shared" si="2"/>
        <v>-0.5098525174378254</v>
      </c>
      <c r="K10" s="29">
        <f t="shared" si="0"/>
        <v>3.99403093498627</v>
      </c>
      <c r="L10" s="41">
        <f t="shared" si="0"/>
        <v>17.306362884597416</v>
      </c>
      <c r="M10" s="29">
        <f t="shared" si="3"/>
        <v>6.6686222037392495</v>
      </c>
    </row>
    <row r="11" spans="2:13" ht="21.75">
      <c r="B11" s="30" t="s">
        <v>129</v>
      </c>
      <c r="C11" s="18"/>
      <c r="D11" s="39">
        <v>0</v>
      </c>
      <c r="E11" s="39">
        <v>0</v>
      </c>
      <c r="F11" s="39">
        <v>0</v>
      </c>
      <c r="G11" s="39">
        <v>0</v>
      </c>
      <c r="H11" s="39">
        <v>2510.082520385742</v>
      </c>
      <c r="I11" s="29">
        <v>0</v>
      </c>
      <c r="J11" s="42">
        <v>0</v>
      </c>
      <c r="K11" s="29">
        <v>0</v>
      </c>
      <c r="L11" s="41">
        <v>0</v>
      </c>
      <c r="M11" s="36">
        <v>0</v>
      </c>
    </row>
    <row r="12" spans="2:13" s="49" customFormat="1" ht="21">
      <c r="B12" s="50" t="s">
        <v>23</v>
      </c>
      <c r="C12" s="51">
        <v>281.0774804210936</v>
      </c>
      <c r="D12" s="52">
        <v>17015.618922165697</v>
      </c>
      <c r="E12" s="52">
        <v>17359.0364014968</v>
      </c>
      <c r="F12" s="52">
        <v>18803.480481306506</v>
      </c>
      <c r="G12" s="52">
        <v>20779.3304906113</v>
      </c>
      <c r="H12" s="52">
        <v>22962.938792485158</v>
      </c>
      <c r="I12" s="47">
        <f t="shared" si="1"/>
        <v>2.0182485333151368</v>
      </c>
      <c r="J12" s="47">
        <f t="shared" si="2"/>
        <v>2.0183038248910323</v>
      </c>
      <c r="K12" s="47">
        <f t="shared" si="0"/>
        <v>2.018436025024717</v>
      </c>
      <c r="L12" s="48">
        <f t="shared" si="0"/>
        <v>2.0185586857932813</v>
      </c>
      <c r="M12" s="47">
        <f t="shared" si="3"/>
        <v>2.01843284518326</v>
      </c>
    </row>
    <row r="13" spans="2:13" s="49" customFormat="1" ht="21">
      <c r="B13" s="53" t="s">
        <v>8</v>
      </c>
      <c r="C13" s="54">
        <f aca="true" t="shared" si="4" ref="C13:H13">C12+C6</f>
        <v>1559.1343258837996</v>
      </c>
      <c r="D13" s="55">
        <f t="shared" si="4"/>
        <v>94588.65048078618</v>
      </c>
      <c r="E13" s="55">
        <f t="shared" si="4"/>
        <v>98482.8741341795</v>
      </c>
      <c r="F13" s="55">
        <f t="shared" si="4"/>
        <v>120481.00452291514</v>
      </c>
      <c r="G13" s="55">
        <f t="shared" si="4"/>
        <v>150047.02188721782</v>
      </c>
      <c r="H13" s="55">
        <f t="shared" si="4"/>
        <v>180833.85790804858</v>
      </c>
      <c r="I13" s="56">
        <f t="shared" si="1"/>
        <v>4.117009423011431</v>
      </c>
      <c r="J13" s="56">
        <f t="shared" si="2"/>
        <v>4.958087868053185</v>
      </c>
      <c r="K13" s="56">
        <f t="shared" si="0"/>
        <v>4.486879708530789</v>
      </c>
      <c r="L13" s="57">
        <f t="shared" si="0"/>
        <v>3.803135838677485</v>
      </c>
      <c r="M13" s="56">
        <f t="shared" si="3"/>
        <v>4.414957141286457</v>
      </c>
    </row>
    <row r="14" spans="3:8" ht="20.25" customHeight="1">
      <c r="C14"/>
      <c r="D14"/>
      <c r="E14"/>
      <c r="F14"/>
      <c r="G14"/>
      <c r="H14"/>
    </row>
    <row r="15" spans="2:12" ht="29.25">
      <c r="B15" s="208" t="s">
        <v>130</v>
      </c>
      <c r="C15" s="208"/>
      <c r="D15" s="208"/>
      <c r="E15" s="208"/>
      <c r="F15" s="208"/>
      <c r="G15" s="208"/>
      <c r="H15" s="208"/>
      <c r="I15" s="10"/>
      <c r="J15" s="10"/>
      <c r="K15" s="10"/>
      <c r="L15" s="10"/>
    </row>
    <row r="16" spans="2:12" ht="27" customHeight="1">
      <c r="B16" s="2"/>
      <c r="C16" s="2"/>
      <c r="D16" s="2"/>
      <c r="E16" s="2"/>
      <c r="F16" s="196" t="s">
        <v>226</v>
      </c>
      <c r="G16" s="196"/>
      <c r="H16" s="196"/>
      <c r="I16" s="2"/>
      <c r="J16" s="2"/>
      <c r="K16" s="2"/>
      <c r="L16" s="2"/>
    </row>
    <row r="17" spans="2:12" s="49" customFormat="1" ht="21">
      <c r="B17" s="215" t="s">
        <v>7</v>
      </c>
      <c r="C17" s="215">
        <v>2543</v>
      </c>
      <c r="D17" s="194">
        <v>2549</v>
      </c>
      <c r="E17" s="194">
        <v>2550</v>
      </c>
      <c r="F17" s="194">
        <v>2554</v>
      </c>
      <c r="G17" s="194">
        <v>2559</v>
      </c>
      <c r="H17" s="194">
        <v>2564</v>
      </c>
      <c r="I17" s="60"/>
      <c r="J17" s="60"/>
      <c r="K17" s="60"/>
      <c r="L17" s="60"/>
    </row>
    <row r="18" spans="2:12" s="49" customFormat="1" ht="21">
      <c r="B18" s="216"/>
      <c r="C18" s="216"/>
      <c r="D18" s="195"/>
      <c r="E18" s="195"/>
      <c r="F18" s="195"/>
      <c r="G18" s="195"/>
      <c r="H18" s="195"/>
      <c r="I18" s="61"/>
      <c r="J18" s="61"/>
      <c r="K18" s="61"/>
      <c r="L18" s="61"/>
    </row>
    <row r="19" spans="2:12" ht="21.75">
      <c r="B19" s="64" t="s">
        <v>22</v>
      </c>
      <c r="C19" s="38">
        <f>SUM(C20:C23)</f>
        <v>81.97220882416502</v>
      </c>
      <c r="D19" s="38">
        <f>D20+D21+D22+D23+D24</f>
        <v>82.01092960341781</v>
      </c>
      <c r="E19" s="38">
        <f>E20+E21+E22+E23+E24</f>
        <v>82.3735481380796</v>
      </c>
      <c r="F19" s="38">
        <f>F20+F21+F22+F23+F24</f>
        <v>84.39299161244116</v>
      </c>
      <c r="G19" s="38">
        <f>G20+G21+G22+G23+G24</f>
        <v>86.15145423797216</v>
      </c>
      <c r="H19" s="38">
        <f>H20+H21+H22+H23+H24</f>
        <v>87.30163750409977</v>
      </c>
      <c r="I19" s="14"/>
      <c r="J19" s="14"/>
      <c r="K19" s="14"/>
      <c r="L19" s="14"/>
    </row>
    <row r="20" spans="2:12" ht="21.75">
      <c r="B20" s="65" t="s">
        <v>128</v>
      </c>
      <c r="C20" s="62">
        <f aca="true" t="shared" si="5" ref="C20:H25">C7/C$13*100</f>
        <v>45.89114463359288</v>
      </c>
      <c r="D20" s="62">
        <f t="shared" si="5"/>
        <v>35.54631992624768</v>
      </c>
      <c r="E20" s="62">
        <f t="shared" si="5"/>
        <v>34.233257599726926</v>
      </c>
      <c r="F20" s="62">
        <f t="shared" si="5"/>
        <v>31.707314235915646</v>
      </c>
      <c r="G20" s="62">
        <f t="shared" si="5"/>
        <v>29.855141774207723</v>
      </c>
      <c r="H20" s="62">
        <f t="shared" si="5"/>
        <v>29.93318102022298</v>
      </c>
      <c r="I20" s="15"/>
      <c r="J20" s="15"/>
      <c r="K20" s="15"/>
      <c r="L20" s="15"/>
    </row>
    <row r="21" spans="2:12" ht="21.75">
      <c r="B21" s="65" t="s">
        <v>24</v>
      </c>
      <c r="C21" s="62">
        <f t="shared" si="5"/>
        <v>24.400933924374904</v>
      </c>
      <c r="D21" s="62">
        <f t="shared" si="5"/>
        <v>30.874194907698904</v>
      </c>
      <c r="E21" s="62">
        <f t="shared" si="5"/>
        <v>30.86069751313712</v>
      </c>
      <c r="F21" s="62">
        <f t="shared" si="5"/>
        <v>36.456052130038096</v>
      </c>
      <c r="G21" s="62">
        <f t="shared" si="5"/>
        <v>37.98521978172246</v>
      </c>
      <c r="H21" s="62">
        <f t="shared" si="5"/>
        <v>36.906577781951235</v>
      </c>
      <c r="I21" s="15"/>
      <c r="J21" s="15"/>
      <c r="K21" s="15"/>
      <c r="L21" s="15"/>
    </row>
    <row r="22" spans="2:12" ht="21.75">
      <c r="B22" s="65" t="s">
        <v>25</v>
      </c>
      <c r="C22" s="62">
        <f t="shared" si="5"/>
        <v>9.72045138092779</v>
      </c>
      <c r="D22" s="62">
        <f t="shared" si="5"/>
        <v>13.260241584002511</v>
      </c>
      <c r="E22" s="62">
        <f t="shared" si="5"/>
        <v>15.326518705874081</v>
      </c>
      <c r="F22" s="62">
        <f t="shared" si="5"/>
        <v>14.446388425458709</v>
      </c>
      <c r="G22" s="62">
        <f t="shared" si="5"/>
        <v>16.5695172706317</v>
      </c>
      <c r="H22" s="62">
        <f t="shared" si="5"/>
        <v>15.863872378874474</v>
      </c>
      <c r="I22" s="15"/>
      <c r="J22" s="15"/>
      <c r="K22" s="15"/>
      <c r="L22" s="15"/>
    </row>
    <row r="23" spans="2:12" ht="21.75">
      <c r="B23" s="65" t="s">
        <v>26</v>
      </c>
      <c r="C23" s="62">
        <f t="shared" si="5"/>
        <v>1.959678885269449</v>
      </c>
      <c r="D23" s="62">
        <f t="shared" si="5"/>
        <v>2.3301731854687104</v>
      </c>
      <c r="E23" s="62">
        <f t="shared" si="5"/>
        <v>1.9530743193414732</v>
      </c>
      <c r="F23" s="62">
        <f t="shared" si="5"/>
        <v>1.7832368210287135</v>
      </c>
      <c r="G23" s="62">
        <f t="shared" si="5"/>
        <v>1.7415754114102808</v>
      </c>
      <c r="H23" s="62">
        <f t="shared" si="5"/>
        <v>3.2099462830656003</v>
      </c>
      <c r="I23" s="15"/>
      <c r="J23" s="15"/>
      <c r="K23" s="15"/>
      <c r="L23" s="15"/>
    </row>
    <row r="24" spans="2:12" ht="21.75">
      <c r="B24" s="65" t="s">
        <v>129</v>
      </c>
      <c r="C24" s="62"/>
      <c r="D24" s="62">
        <f t="shared" si="5"/>
        <v>0</v>
      </c>
      <c r="E24" s="62">
        <f t="shared" si="5"/>
        <v>0</v>
      </c>
      <c r="F24" s="62">
        <f t="shared" si="5"/>
        <v>0</v>
      </c>
      <c r="G24" s="62">
        <f t="shared" si="5"/>
        <v>0</v>
      </c>
      <c r="H24" s="62">
        <f t="shared" si="5"/>
        <v>1.3880600399854783</v>
      </c>
      <c r="I24" s="15"/>
      <c r="J24" s="15"/>
      <c r="K24" s="15"/>
      <c r="L24" s="15"/>
    </row>
    <row r="25" spans="2:12" s="13" customFormat="1" ht="21">
      <c r="B25" s="66" t="s">
        <v>23</v>
      </c>
      <c r="C25" s="63">
        <f>C12/C$13*100</f>
        <v>18.027791175834963</v>
      </c>
      <c r="D25" s="63">
        <f t="shared" si="5"/>
        <v>17.989070396582182</v>
      </c>
      <c r="E25" s="63">
        <f t="shared" si="5"/>
        <v>17.626451861920394</v>
      </c>
      <c r="F25" s="63">
        <f t="shared" si="5"/>
        <v>15.607008387558835</v>
      </c>
      <c r="G25" s="63">
        <f t="shared" si="5"/>
        <v>13.848545762027847</v>
      </c>
      <c r="H25" s="63">
        <f t="shared" si="5"/>
        <v>12.698362495900234</v>
      </c>
      <c r="I25" s="14"/>
      <c r="J25" s="14"/>
      <c r="K25" s="14"/>
      <c r="L25" s="14"/>
    </row>
    <row r="26" spans="2:12" ht="21.75">
      <c r="B26" s="35" t="s">
        <v>8</v>
      </c>
      <c r="C26" s="40">
        <f aca="true" t="shared" si="6" ref="C26:H26">C25+C19</f>
        <v>99.99999999999999</v>
      </c>
      <c r="D26" s="40">
        <f t="shared" si="6"/>
        <v>99.99999999999999</v>
      </c>
      <c r="E26" s="40">
        <f t="shared" si="6"/>
        <v>100</v>
      </c>
      <c r="F26" s="40">
        <f t="shared" si="6"/>
        <v>100</v>
      </c>
      <c r="G26" s="40">
        <f t="shared" si="6"/>
        <v>100</v>
      </c>
      <c r="H26" s="40">
        <f t="shared" si="6"/>
        <v>100</v>
      </c>
      <c r="I26" s="14"/>
      <c r="J26" s="14"/>
      <c r="K26" s="14"/>
      <c r="L26" s="14"/>
    </row>
    <row r="29" spans="2:12" ht="21.75">
      <c r="B29"/>
      <c r="C29"/>
      <c r="D29"/>
      <c r="E29"/>
      <c r="F29"/>
      <c r="G29"/>
      <c r="H29"/>
      <c r="I29"/>
      <c r="J29"/>
      <c r="K29"/>
      <c r="L29"/>
    </row>
    <row r="30" spans="2:12" ht="21.75">
      <c r="B30"/>
      <c r="C30"/>
      <c r="D30"/>
      <c r="E30"/>
      <c r="F30"/>
      <c r="G30"/>
      <c r="H30"/>
      <c r="I30"/>
      <c r="J30"/>
      <c r="K30"/>
      <c r="L30"/>
    </row>
    <row r="31" spans="2:12" ht="21.75">
      <c r="B31"/>
      <c r="C31"/>
      <c r="D31"/>
      <c r="E31"/>
      <c r="F31"/>
      <c r="G31"/>
      <c r="H31"/>
      <c r="I31"/>
      <c r="J31"/>
      <c r="K31"/>
      <c r="L31"/>
    </row>
    <row r="32" spans="2:12" ht="21.75">
      <c r="B32"/>
      <c r="C32"/>
      <c r="D32"/>
      <c r="E32"/>
      <c r="F32"/>
      <c r="G32"/>
      <c r="H32"/>
      <c r="I32"/>
      <c r="J32"/>
      <c r="K32"/>
      <c r="L32"/>
    </row>
    <row r="33" spans="2:12" ht="21.75">
      <c r="B33"/>
      <c r="C33"/>
      <c r="D33"/>
      <c r="E33"/>
      <c r="F33"/>
      <c r="G33"/>
      <c r="H33"/>
      <c r="I33"/>
      <c r="J33"/>
      <c r="K33"/>
      <c r="L33"/>
    </row>
    <row r="34" spans="2:12" ht="21.75">
      <c r="B34"/>
      <c r="C34"/>
      <c r="D34"/>
      <c r="E34"/>
      <c r="F34"/>
      <c r="G34"/>
      <c r="H34"/>
      <c r="I34"/>
      <c r="J34"/>
      <c r="K34"/>
      <c r="L34"/>
    </row>
    <row r="35" spans="2:12" ht="21.75">
      <c r="B35"/>
      <c r="C35"/>
      <c r="D35"/>
      <c r="E35"/>
      <c r="F35"/>
      <c r="G35"/>
      <c r="H35"/>
      <c r="I35"/>
      <c r="J35"/>
      <c r="K35"/>
      <c r="L35"/>
    </row>
    <row r="37" spans="2:12" ht="21.75">
      <c r="B37"/>
      <c r="C37"/>
      <c r="D37"/>
      <c r="E37"/>
      <c r="F37"/>
      <c r="G37"/>
      <c r="H37"/>
      <c r="I37"/>
      <c r="J37"/>
      <c r="K37"/>
      <c r="L37"/>
    </row>
    <row r="38" spans="2:12" ht="21.75">
      <c r="B38"/>
      <c r="C38"/>
      <c r="D38"/>
      <c r="E38"/>
      <c r="F38"/>
      <c r="G38"/>
      <c r="H38"/>
      <c r="I38"/>
      <c r="J38"/>
      <c r="K38"/>
      <c r="L38"/>
    </row>
    <row r="39" spans="2:12" ht="21.75">
      <c r="B39"/>
      <c r="C39"/>
      <c r="D39"/>
      <c r="E39"/>
      <c r="F39"/>
      <c r="G39"/>
      <c r="H39"/>
      <c r="I39"/>
      <c r="J39"/>
      <c r="K39"/>
      <c r="L39"/>
    </row>
    <row r="40" spans="2:12" ht="21.75">
      <c r="B40"/>
      <c r="C40"/>
      <c r="D40"/>
      <c r="E40"/>
      <c r="F40"/>
      <c r="G40"/>
      <c r="H40"/>
      <c r="I40"/>
      <c r="J40"/>
      <c r="K40"/>
      <c r="L40"/>
    </row>
    <row r="41" spans="2:12" ht="21.75">
      <c r="B41"/>
      <c r="C41"/>
      <c r="D41"/>
      <c r="E41"/>
      <c r="F41"/>
      <c r="G41"/>
      <c r="H41"/>
      <c r="I41"/>
      <c r="J41"/>
      <c r="K41"/>
      <c r="L41"/>
    </row>
    <row r="42" spans="2:12" ht="21.75">
      <c r="B42"/>
      <c r="C42"/>
      <c r="D42"/>
      <c r="E42"/>
      <c r="F42"/>
      <c r="G42"/>
      <c r="H42"/>
      <c r="I42"/>
      <c r="J42"/>
      <c r="K42"/>
      <c r="L42"/>
    </row>
    <row r="43" spans="2:12" ht="21.75">
      <c r="B43"/>
      <c r="C43"/>
      <c r="D43"/>
      <c r="E43"/>
      <c r="F43"/>
      <c r="G43"/>
      <c r="H43"/>
      <c r="I43"/>
      <c r="J43"/>
      <c r="K43"/>
      <c r="L43"/>
    </row>
  </sheetData>
  <mergeCells count="20">
    <mergeCell ref="I4:M4"/>
    <mergeCell ref="B15:H15"/>
    <mergeCell ref="B17:B18"/>
    <mergeCell ref="C17:C18"/>
    <mergeCell ref="D17:D18"/>
    <mergeCell ref="E17:E18"/>
    <mergeCell ref="F17:F18"/>
    <mergeCell ref="G17:G18"/>
    <mergeCell ref="H17:H18"/>
    <mergeCell ref="F16:H16"/>
    <mergeCell ref="B1:L1"/>
    <mergeCell ref="B2:L2"/>
    <mergeCell ref="B3:M3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0.5" bottom="0.5" header="0.5" footer="0.5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workbookViewId="0" topLeftCell="A1">
      <selection activeCell="K19" sqref="K19"/>
    </sheetView>
  </sheetViews>
  <sheetFormatPr defaultColWidth="9.140625" defaultRowHeight="21.75"/>
  <cols>
    <col min="1" max="1" width="0.9921875" style="12" customWidth="1"/>
    <col min="2" max="2" width="18.8515625" style="12" customWidth="1"/>
    <col min="3" max="3" width="7.7109375" style="12" hidden="1" customWidth="1"/>
    <col min="4" max="12" width="7.7109375" style="12" customWidth="1"/>
    <col min="13" max="16384" width="9.140625" style="12" customWidth="1"/>
  </cols>
  <sheetData>
    <row r="1" spans="2:12" ht="23.25">
      <c r="B1" s="202" t="s">
        <v>194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2:12" ht="29.25">
      <c r="B2" s="208" t="s">
        <v>195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2:13" ht="21.75">
      <c r="B3" s="200" t="s">
        <v>221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:13" s="49" customFormat="1" ht="21">
      <c r="B4" s="209" t="s">
        <v>7</v>
      </c>
      <c r="C4" s="211">
        <v>2543</v>
      </c>
      <c r="D4" s="213">
        <v>2549</v>
      </c>
      <c r="E4" s="213">
        <v>2550</v>
      </c>
      <c r="F4" s="213">
        <v>2554</v>
      </c>
      <c r="G4" s="213">
        <v>2559</v>
      </c>
      <c r="H4" s="213">
        <v>2564</v>
      </c>
      <c r="I4" s="206" t="s">
        <v>127</v>
      </c>
      <c r="J4" s="206"/>
      <c r="K4" s="206"/>
      <c r="L4" s="206"/>
      <c r="M4" s="207"/>
    </row>
    <row r="5" spans="2:13" s="49" customFormat="1" ht="21">
      <c r="B5" s="210"/>
      <c r="C5" s="212"/>
      <c r="D5" s="214"/>
      <c r="E5" s="214"/>
      <c r="F5" s="214"/>
      <c r="G5" s="214"/>
      <c r="H5" s="214"/>
      <c r="I5" s="58">
        <v>2550</v>
      </c>
      <c r="J5" s="58" t="s">
        <v>2</v>
      </c>
      <c r="K5" s="58" t="s">
        <v>3</v>
      </c>
      <c r="L5" s="59" t="s">
        <v>119</v>
      </c>
      <c r="M5" s="91" t="s">
        <v>120</v>
      </c>
    </row>
    <row r="6" spans="2:13" s="49" customFormat="1" ht="21">
      <c r="B6" s="44" t="s">
        <v>22</v>
      </c>
      <c r="C6" s="45">
        <f>SUM(C7:C10)</f>
        <v>1278.056845462706</v>
      </c>
      <c r="D6" s="46">
        <f>SUM(D7:D11)</f>
        <v>77573.03155862048</v>
      </c>
      <c r="E6" s="46">
        <f>SUM(E7:E11)</f>
        <v>81123.83773268269</v>
      </c>
      <c r="F6" s="46">
        <f>SUM(F7:F11)</f>
        <v>101677.52404160865</v>
      </c>
      <c r="G6" s="46">
        <f>SUM(G7:G11)</f>
        <v>129267.69139660653</v>
      </c>
      <c r="H6" s="46">
        <f>SUM(H7:H11)</f>
        <v>152484.11519817082</v>
      </c>
      <c r="I6" s="47">
        <f>((E6/D6)-1)*100</f>
        <v>4.577371932897756</v>
      </c>
      <c r="J6" s="47">
        <f>(((F6/D6)^(1/5))-1)*100</f>
        <v>5.560840525457089</v>
      </c>
      <c r="K6" s="47">
        <f aca="true" t="shared" si="0" ref="K6:L10">(((G6/F6)^(1/5))-1)*100</f>
        <v>4.918725444257577</v>
      </c>
      <c r="L6" s="48">
        <f t="shared" si="0"/>
        <v>3.35867237808829</v>
      </c>
      <c r="M6" s="47">
        <f>(((H6/D6)^(1/15))-1)*100</f>
        <v>4.608648044079922</v>
      </c>
    </row>
    <row r="7" spans="2:13" ht="21.75">
      <c r="B7" s="30" t="s">
        <v>128</v>
      </c>
      <c r="C7" s="18">
        <v>715.5045885233278</v>
      </c>
      <c r="D7" s="39">
        <v>33622.78431382047</v>
      </c>
      <c r="E7" s="39">
        <v>33713.8959939685</v>
      </c>
      <c r="F7" s="39">
        <v>38201.29069866845</v>
      </c>
      <c r="G7" s="39">
        <v>44796.75111240537</v>
      </c>
      <c r="H7" s="39">
        <v>54129.32603346899</v>
      </c>
      <c r="I7" s="29">
        <f>((E7/D7)-1)*100</f>
        <v>0.2709819606182329</v>
      </c>
      <c r="J7" s="42">
        <f>(((F7/D7)^(1/5))-1)*100</f>
        <v>2.586183326368907</v>
      </c>
      <c r="K7" s="29">
        <f t="shared" si="0"/>
        <v>3.2366007695744825</v>
      </c>
      <c r="L7" s="41">
        <f t="shared" si="0"/>
        <v>3.8573460105248536</v>
      </c>
      <c r="M7" s="29">
        <f>(((H7/D7)^(1/15))-1)*100</f>
        <v>3.225405202584364</v>
      </c>
    </row>
    <row r="8" spans="2:13" ht="21.75">
      <c r="B8" s="30" t="s">
        <v>24</v>
      </c>
      <c r="C8" s="18">
        <v>380.443336651154</v>
      </c>
      <c r="D8" s="39">
        <v>29203.48431</v>
      </c>
      <c r="E8" s="39">
        <v>30392.501888792693</v>
      </c>
      <c r="F8" s="39">
        <v>43922.6178156675</v>
      </c>
      <c r="G8" s="39">
        <v>56995.6910397889</v>
      </c>
      <c r="H8" s="39">
        <v>56027.39791247617</v>
      </c>
      <c r="I8" s="29">
        <f>((E8/D8)-1)*100</f>
        <v>4.071492175971425</v>
      </c>
      <c r="J8" s="42">
        <f>(((F8/D8)^(1/5))-1)*100</f>
        <v>8.505239305149326</v>
      </c>
      <c r="K8" s="29">
        <f t="shared" si="0"/>
        <v>5.349083422461431</v>
      </c>
      <c r="L8" s="41">
        <f t="shared" si="0"/>
        <v>-0.342110457152367</v>
      </c>
      <c r="M8" s="29">
        <f>(((H8/D8)^(1/15))-1)*100</f>
        <v>4.439404164859018</v>
      </c>
    </row>
    <row r="9" spans="2:13" ht="21.75">
      <c r="B9" s="30" t="s">
        <v>25</v>
      </c>
      <c r="C9" s="18">
        <v>151.55489411089098</v>
      </c>
      <c r="D9" s="39">
        <v>12542.6835648</v>
      </c>
      <c r="E9" s="39">
        <v>15093.996126257447</v>
      </c>
      <c r="F9" s="39">
        <v>17405.153892274797</v>
      </c>
      <c r="G9" s="39">
        <v>24862.06720567108</v>
      </c>
      <c r="H9" s="39">
        <v>28687.252436328035</v>
      </c>
      <c r="I9" s="29">
        <f>((E9/D9)-1)*100</f>
        <v>20.34104223610882</v>
      </c>
      <c r="J9" s="42">
        <f>(((F9/D9)^(1/5))-1)*100</f>
        <v>6.772025218982236</v>
      </c>
      <c r="K9" s="29">
        <f t="shared" si="0"/>
        <v>7.391985960944458</v>
      </c>
      <c r="L9" s="41">
        <f t="shared" si="0"/>
        <v>2.9035467635682988</v>
      </c>
      <c r="M9" s="29">
        <f>(((H9/D9)^(1/15))-1)*100</f>
        <v>5.670371102755434</v>
      </c>
    </row>
    <row r="10" spans="2:13" ht="21.75">
      <c r="B10" s="30" t="s">
        <v>26</v>
      </c>
      <c r="C10" s="18">
        <v>30.55402617733298</v>
      </c>
      <c r="D10" s="39">
        <v>2204.07937</v>
      </c>
      <c r="E10" s="39">
        <v>1923.443723664046</v>
      </c>
      <c r="F10" s="39">
        <v>2148.461634997893</v>
      </c>
      <c r="G10" s="39">
        <v>2613.182038741188</v>
      </c>
      <c r="H10" s="39">
        <v>11130.056295511893</v>
      </c>
      <c r="I10" s="29">
        <f>((E10/D10)-1)*100</f>
        <v>-12.732556284302676</v>
      </c>
      <c r="J10" s="42">
        <f>(((F10/D10)^(1/5))-1)*100</f>
        <v>-0.5098525174378254</v>
      </c>
      <c r="K10" s="29">
        <f t="shared" si="0"/>
        <v>3.99403093498627</v>
      </c>
      <c r="L10" s="41">
        <f t="shared" si="0"/>
        <v>33.61817610068933</v>
      </c>
      <c r="M10" s="29">
        <f>(((H10/D10)^(1/15))-1)*100</f>
        <v>11.399867792465312</v>
      </c>
    </row>
    <row r="11" spans="2:13" ht="21.75">
      <c r="B11" s="30" t="s">
        <v>129</v>
      </c>
      <c r="C11" s="18"/>
      <c r="D11" s="39">
        <v>0</v>
      </c>
      <c r="E11" s="39">
        <v>0</v>
      </c>
      <c r="F11" s="39">
        <v>0</v>
      </c>
      <c r="G11" s="39">
        <v>0</v>
      </c>
      <c r="H11" s="39">
        <v>2510.082520385742</v>
      </c>
      <c r="I11" s="29">
        <v>0</v>
      </c>
      <c r="J11" s="42">
        <v>0</v>
      </c>
      <c r="K11" s="29">
        <v>0</v>
      </c>
      <c r="L11" s="41">
        <v>0</v>
      </c>
      <c r="M11" s="36">
        <v>0</v>
      </c>
    </row>
    <row r="12" spans="2:13" s="49" customFormat="1" ht="21">
      <c r="B12" s="50" t="s">
        <v>23</v>
      </c>
      <c r="C12" s="51">
        <v>281.0774804210936</v>
      </c>
      <c r="D12" s="52">
        <v>17015.618922165697</v>
      </c>
      <c r="E12" s="52">
        <v>17359.0364014968</v>
      </c>
      <c r="F12" s="52">
        <v>18803.480481306506</v>
      </c>
      <c r="G12" s="52">
        <v>20779.3304906113</v>
      </c>
      <c r="H12" s="52">
        <v>22962.938792485158</v>
      </c>
      <c r="I12" s="47">
        <f>((E12/D12)-1)*100</f>
        <v>2.0182485333151368</v>
      </c>
      <c r="J12" s="47">
        <f>(((F12/D12)^(1/5))-1)*100</f>
        <v>2.0183038248910323</v>
      </c>
      <c r="K12" s="47">
        <f>(((G12/F12)^(1/5))-1)*100</f>
        <v>2.018436025024717</v>
      </c>
      <c r="L12" s="48">
        <f>(((H12/G12)^(1/5))-1)*100</f>
        <v>2.0185586857932813</v>
      </c>
      <c r="M12" s="47">
        <f>(((H12/D12)^(1/15))-1)*100</f>
        <v>2.01843284518326</v>
      </c>
    </row>
    <row r="13" spans="2:13" s="49" customFormat="1" ht="21">
      <c r="B13" s="53" t="s">
        <v>8</v>
      </c>
      <c r="C13" s="54">
        <f aca="true" t="shared" si="1" ref="C13:H13">C12+C6</f>
        <v>1559.1343258837996</v>
      </c>
      <c r="D13" s="55">
        <f t="shared" si="1"/>
        <v>94588.65048078618</v>
      </c>
      <c r="E13" s="55">
        <f t="shared" si="1"/>
        <v>98482.8741341795</v>
      </c>
      <c r="F13" s="55">
        <f t="shared" si="1"/>
        <v>120481.00452291514</v>
      </c>
      <c r="G13" s="55">
        <f t="shared" si="1"/>
        <v>150047.02188721782</v>
      </c>
      <c r="H13" s="55">
        <f t="shared" si="1"/>
        <v>175447.053990656</v>
      </c>
      <c r="I13" s="56">
        <f>((E13/D13)-1)*100</f>
        <v>4.117009423011431</v>
      </c>
      <c r="J13" s="56">
        <f>(((F13/D13)^(1/5))-1)*100</f>
        <v>4.958087868053185</v>
      </c>
      <c r="K13" s="56">
        <f>(((G13/F13)^(1/5))-1)*100</f>
        <v>4.486879708530789</v>
      </c>
      <c r="L13" s="57">
        <f>(((H13/G13)^(1/5))-1)*100</f>
        <v>3.177200503829236</v>
      </c>
      <c r="M13" s="56">
        <f>(((H13/D13)^(1/15))-1)*100</f>
        <v>4.204658995038524</v>
      </c>
    </row>
    <row r="14" spans="3:8" ht="20.25" customHeight="1">
      <c r="C14"/>
      <c r="D14"/>
      <c r="E14"/>
      <c r="F14"/>
      <c r="G14"/>
      <c r="H14"/>
    </row>
    <row r="15" spans="2:12" ht="29.25">
      <c r="B15" s="208" t="s">
        <v>196</v>
      </c>
      <c r="C15" s="208"/>
      <c r="D15" s="208"/>
      <c r="E15" s="208"/>
      <c r="F15" s="208"/>
      <c r="G15" s="208"/>
      <c r="H15" s="208"/>
      <c r="I15" s="10"/>
      <c r="J15" s="10"/>
      <c r="K15" s="10"/>
      <c r="L15" s="10"/>
    </row>
    <row r="16" spans="2:12" ht="25.5" customHeight="1">
      <c r="B16" s="2"/>
      <c r="C16" s="2"/>
      <c r="D16" s="2"/>
      <c r="E16" s="2"/>
      <c r="F16" s="196" t="s">
        <v>226</v>
      </c>
      <c r="G16" s="196"/>
      <c r="H16" s="196"/>
      <c r="I16" s="2"/>
      <c r="J16" s="2"/>
      <c r="K16" s="2"/>
      <c r="L16" s="2"/>
    </row>
    <row r="17" spans="2:12" s="49" customFormat="1" ht="21">
      <c r="B17" s="215" t="s">
        <v>7</v>
      </c>
      <c r="C17" s="215">
        <v>2543</v>
      </c>
      <c r="D17" s="194">
        <v>2549</v>
      </c>
      <c r="E17" s="194">
        <v>2550</v>
      </c>
      <c r="F17" s="194">
        <v>2554</v>
      </c>
      <c r="G17" s="194">
        <v>2559</v>
      </c>
      <c r="H17" s="194">
        <v>2564</v>
      </c>
      <c r="I17" s="60"/>
      <c r="J17" s="60"/>
      <c r="K17" s="60"/>
      <c r="L17" s="60"/>
    </row>
    <row r="18" spans="2:12" s="49" customFormat="1" ht="21">
      <c r="B18" s="216"/>
      <c r="C18" s="216"/>
      <c r="D18" s="195"/>
      <c r="E18" s="195"/>
      <c r="F18" s="195"/>
      <c r="G18" s="195"/>
      <c r="H18" s="195"/>
      <c r="I18" s="61"/>
      <c r="J18" s="61"/>
      <c r="K18" s="61"/>
      <c r="L18" s="61"/>
    </row>
    <row r="19" spans="2:12" ht="21.75">
      <c r="B19" s="64" t="s">
        <v>22</v>
      </c>
      <c r="C19" s="38">
        <f>SUM(C20:C23)</f>
        <v>81.97220882416502</v>
      </c>
      <c r="D19" s="38">
        <f>D20+D21+D22+D23+D24</f>
        <v>82.01092960341781</v>
      </c>
      <c r="E19" s="38">
        <f>E20+E21+E22+E23+E24</f>
        <v>82.3735481380796</v>
      </c>
      <c r="F19" s="38">
        <f>F20+F21+F22+F23+F24</f>
        <v>84.39299161244116</v>
      </c>
      <c r="G19" s="38">
        <f>G20+G21+G22+G23+G24</f>
        <v>86.15145423797216</v>
      </c>
      <c r="H19" s="38">
        <f>H20+H21+H22+H23+H24</f>
        <v>86.91175584304304</v>
      </c>
      <c r="I19" s="14"/>
      <c r="J19" s="14"/>
      <c r="K19" s="14"/>
      <c r="L19" s="14"/>
    </row>
    <row r="20" spans="2:12" ht="21.75">
      <c r="B20" s="65" t="s">
        <v>128</v>
      </c>
      <c r="C20" s="62">
        <f aca="true" t="shared" si="2" ref="C20:H23">C7/C$13*100</f>
        <v>45.89114463359288</v>
      </c>
      <c r="D20" s="62">
        <f t="shared" si="2"/>
        <v>35.54631992624768</v>
      </c>
      <c r="E20" s="62">
        <f t="shared" si="2"/>
        <v>34.233257599726926</v>
      </c>
      <c r="F20" s="62">
        <f t="shared" si="2"/>
        <v>31.707314235915646</v>
      </c>
      <c r="G20" s="62">
        <f t="shared" si="2"/>
        <v>29.855141774207723</v>
      </c>
      <c r="H20" s="62">
        <f t="shared" si="2"/>
        <v>30.852228522658365</v>
      </c>
      <c r="I20" s="15"/>
      <c r="J20" s="15"/>
      <c r="K20" s="15"/>
      <c r="L20" s="15"/>
    </row>
    <row r="21" spans="2:12" ht="21.75">
      <c r="B21" s="65" t="s">
        <v>24</v>
      </c>
      <c r="C21" s="62">
        <f t="shared" si="2"/>
        <v>24.400933924374904</v>
      </c>
      <c r="D21" s="62">
        <f t="shared" si="2"/>
        <v>30.874194907698904</v>
      </c>
      <c r="E21" s="62">
        <f t="shared" si="2"/>
        <v>30.86069751313712</v>
      </c>
      <c r="F21" s="62">
        <f t="shared" si="2"/>
        <v>36.456052130038096</v>
      </c>
      <c r="G21" s="62">
        <f t="shared" si="2"/>
        <v>37.98521978172246</v>
      </c>
      <c r="H21" s="62">
        <f t="shared" si="2"/>
        <v>31.93407734019865</v>
      </c>
      <c r="I21" s="15"/>
      <c r="J21" s="15"/>
      <c r="K21" s="15"/>
      <c r="L21" s="15"/>
    </row>
    <row r="22" spans="2:12" ht="21.75">
      <c r="B22" s="65" t="s">
        <v>25</v>
      </c>
      <c r="C22" s="62">
        <f t="shared" si="2"/>
        <v>9.72045138092779</v>
      </c>
      <c r="D22" s="62">
        <f t="shared" si="2"/>
        <v>13.260241584002511</v>
      </c>
      <c r="E22" s="62">
        <f t="shared" si="2"/>
        <v>15.326518705874081</v>
      </c>
      <c r="F22" s="62">
        <f t="shared" si="2"/>
        <v>14.446388425458709</v>
      </c>
      <c r="G22" s="62">
        <f t="shared" si="2"/>
        <v>16.5695172706317</v>
      </c>
      <c r="H22" s="62">
        <f t="shared" si="2"/>
        <v>16.35094564646031</v>
      </c>
      <c r="I22" s="15"/>
      <c r="J22" s="15"/>
      <c r="K22" s="15"/>
      <c r="L22" s="15"/>
    </row>
    <row r="23" spans="2:12" ht="21.75">
      <c r="B23" s="65" t="s">
        <v>26</v>
      </c>
      <c r="C23" s="62">
        <f t="shared" si="2"/>
        <v>1.959678885269449</v>
      </c>
      <c r="D23" s="62">
        <f t="shared" si="2"/>
        <v>2.3301731854687104</v>
      </c>
      <c r="E23" s="62">
        <f t="shared" si="2"/>
        <v>1.9530743193414732</v>
      </c>
      <c r="F23" s="62">
        <f t="shared" si="2"/>
        <v>1.7832368210287135</v>
      </c>
      <c r="G23" s="62">
        <f t="shared" si="2"/>
        <v>1.7415754114102808</v>
      </c>
      <c r="H23" s="62">
        <f t="shared" si="2"/>
        <v>6.3438262668717496</v>
      </c>
      <c r="I23" s="15"/>
      <c r="J23" s="15"/>
      <c r="K23" s="15"/>
      <c r="L23" s="15"/>
    </row>
    <row r="24" spans="2:12" ht="21.75">
      <c r="B24" s="65" t="s">
        <v>129</v>
      </c>
      <c r="C24" s="62"/>
      <c r="D24" s="62">
        <f aca="true" t="shared" si="3" ref="D24:H25">D11/D$13*100</f>
        <v>0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1.430678066853961</v>
      </c>
      <c r="I24" s="15"/>
      <c r="J24" s="15"/>
      <c r="K24" s="15"/>
      <c r="L24" s="15"/>
    </row>
    <row r="25" spans="2:12" s="13" customFormat="1" ht="21">
      <c r="B25" s="66" t="s">
        <v>23</v>
      </c>
      <c r="C25" s="63">
        <f>C12/C$13*100</f>
        <v>18.027791175834963</v>
      </c>
      <c r="D25" s="63">
        <f t="shared" si="3"/>
        <v>17.989070396582182</v>
      </c>
      <c r="E25" s="63">
        <f t="shared" si="3"/>
        <v>17.626451861920394</v>
      </c>
      <c r="F25" s="63">
        <f t="shared" si="3"/>
        <v>15.607008387558835</v>
      </c>
      <c r="G25" s="63">
        <f t="shared" si="3"/>
        <v>13.848545762027847</v>
      </c>
      <c r="H25" s="63">
        <f t="shared" si="3"/>
        <v>13.088244156956963</v>
      </c>
      <c r="I25" s="14"/>
      <c r="J25" s="14"/>
      <c r="K25" s="14"/>
      <c r="L25" s="14"/>
    </row>
    <row r="26" spans="2:12" ht="21.75">
      <c r="B26" s="35" t="s">
        <v>8</v>
      </c>
      <c r="C26" s="40">
        <f aca="true" t="shared" si="4" ref="C26:H26">C25+C19</f>
        <v>99.99999999999999</v>
      </c>
      <c r="D26" s="40">
        <f t="shared" si="4"/>
        <v>99.99999999999999</v>
      </c>
      <c r="E26" s="40">
        <f t="shared" si="4"/>
        <v>100</v>
      </c>
      <c r="F26" s="40">
        <f t="shared" si="4"/>
        <v>100</v>
      </c>
      <c r="G26" s="40">
        <f t="shared" si="4"/>
        <v>100</v>
      </c>
      <c r="H26" s="40">
        <f t="shared" si="4"/>
        <v>100</v>
      </c>
      <c r="I26" s="14"/>
      <c r="J26" s="14"/>
      <c r="K26" s="14"/>
      <c r="L26" s="14"/>
    </row>
    <row r="29" spans="2:12" ht="21.75">
      <c r="B29"/>
      <c r="C29"/>
      <c r="D29"/>
      <c r="E29"/>
      <c r="F29"/>
      <c r="G29"/>
      <c r="H29"/>
      <c r="I29"/>
      <c r="J29"/>
      <c r="K29"/>
      <c r="L29"/>
    </row>
    <row r="30" spans="2:12" ht="21.75">
      <c r="B30"/>
      <c r="C30"/>
      <c r="D30"/>
      <c r="E30"/>
      <c r="F30"/>
      <c r="G30"/>
      <c r="H30"/>
      <c r="I30"/>
      <c r="J30"/>
      <c r="K30"/>
      <c r="L30"/>
    </row>
    <row r="31" spans="2:12" ht="21.75">
      <c r="B31"/>
      <c r="C31"/>
      <c r="D31"/>
      <c r="E31"/>
      <c r="F31"/>
      <c r="G31"/>
      <c r="H31"/>
      <c r="I31"/>
      <c r="J31"/>
      <c r="K31"/>
      <c r="L31"/>
    </row>
    <row r="32" spans="2:12" ht="21.75">
      <c r="B32"/>
      <c r="C32"/>
      <c r="D32"/>
      <c r="E32"/>
      <c r="F32"/>
      <c r="G32"/>
      <c r="H32"/>
      <c r="I32"/>
      <c r="J32"/>
      <c r="K32"/>
      <c r="L32"/>
    </row>
    <row r="33" spans="2:12" ht="21.75">
      <c r="B33"/>
      <c r="C33"/>
      <c r="D33"/>
      <c r="E33"/>
      <c r="F33"/>
      <c r="G33"/>
      <c r="H33"/>
      <c r="I33"/>
      <c r="J33"/>
      <c r="K33"/>
      <c r="L33"/>
    </row>
    <row r="34" spans="2:12" ht="21.75">
      <c r="B34"/>
      <c r="C34"/>
      <c r="D34"/>
      <c r="E34"/>
      <c r="F34"/>
      <c r="G34"/>
      <c r="H34"/>
      <c r="I34"/>
      <c r="J34"/>
      <c r="K34"/>
      <c r="L34"/>
    </row>
    <row r="35" spans="2:12" ht="21.75">
      <c r="B35"/>
      <c r="C35"/>
      <c r="D35"/>
      <c r="E35"/>
      <c r="F35"/>
      <c r="G35"/>
      <c r="H35"/>
      <c r="I35"/>
      <c r="J35"/>
      <c r="K35"/>
      <c r="L35"/>
    </row>
    <row r="37" spans="2:12" ht="21.75">
      <c r="B37"/>
      <c r="C37"/>
      <c r="D37"/>
      <c r="E37"/>
      <c r="F37"/>
      <c r="G37"/>
      <c r="H37"/>
      <c r="I37"/>
      <c r="J37"/>
      <c r="K37"/>
      <c r="L37"/>
    </row>
    <row r="38" spans="2:12" ht="21.75">
      <c r="B38"/>
      <c r="C38"/>
      <c r="D38"/>
      <c r="E38"/>
      <c r="F38"/>
      <c r="G38"/>
      <c r="H38"/>
      <c r="I38"/>
      <c r="J38"/>
      <c r="K38"/>
      <c r="L38"/>
    </row>
    <row r="39" spans="2:12" ht="21.75">
      <c r="B39"/>
      <c r="C39"/>
      <c r="D39"/>
      <c r="E39"/>
      <c r="F39"/>
      <c r="G39"/>
      <c r="H39"/>
      <c r="I39"/>
      <c r="J39"/>
      <c r="K39"/>
      <c r="L39"/>
    </row>
    <row r="40" spans="2:12" ht="21.75">
      <c r="B40"/>
      <c r="C40"/>
      <c r="D40"/>
      <c r="E40"/>
      <c r="F40"/>
      <c r="G40"/>
      <c r="H40"/>
      <c r="I40"/>
      <c r="J40"/>
      <c r="K40"/>
      <c r="L40"/>
    </row>
    <row r="41" spans="2:12" ht="21.75">
      <c r="B41"/>
      <c r="C41"/>
      <c r="D41"/>
      <c r="E41"/>
      <c r="F41"/>
      <c r="G41"/>
      <c r="H41"/>
      <c r="I41"/>
      <c r="J41"/>
      <c r="K41"/>
      <c r="L41"/>
    </row>
    <row r="42" spans="2:12" ht="21.75">
      <c r="B42"/>
      <c r="C42"/>
      <c r="D42"/>
      <c r="E42"/>
      <c r="F42"/>
      <c r="G42"/>
      <c r="H42"/>
      <c r="I42"/>
      <c r="J42"/>
      <c r="K42"/>
      <c r="L42"/>
    </row>
    <row r="43" spans="2:12" ht="21.75">
      <c r="B43"/>
      <c r="C43"/>
      <c r="D43"/>
      <c r="E43"/>
      <c r="F43"/>
      <c r="G43"/>
      <c r="H43"/>
      <c r="I43"/>
      <c r="J43"/>
      <c r="K43"/>
      <c r="L43"/>
    </row>
  </sheetData>
  <mergeCells count="20">
    <mergeCell ref="B1:L1"/>
    <mergeCell ref="B2:L2"/>
    <mergeCell ref="B3:M3"/>
    <mergeCell ref="B4:B5"/>
    <mergeCell ref="C4:C5"/>
    <mergeCell ref="D4:D5"/>
    <mergeCell ref="E4:E5"/>
    <mergeCell ref="F4:F5"/>
    <mergeCell ref="G4:G5"/>
    <mergeCell ref="H4:H5"/>
    <mergeCell ref="I4:M4"/>
    <mergeCell ref="B15:H15"/>
    <mergeCell ref="B17:B18"/>
    <mergeCell ref="C17:C18"/>
    <mergeCell ref="D17:D18"/>
    <mergeCell ref="E17:E18"/>
    <mergeCell ref="F17:F18"/>
    <mergeCell ref="G17:G18"/>
    <mergeCell ref="H17:H18"/>
    <mergeCell ref="F16:H16"/>
  </mergeCells>
  <printOptions/>
  <pageMargins left="0.75" right="0.75" top="0.5" bottom="0.5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ตารางข้อมูลประมาณการ 2007-2021 vfinal AUG07</dc:title>
  <dc:subject/>
  <dc:creator>Nepo</dc:creator>
  <cp:keywords/>
  <dc:description/>
  <cp:lastModifiedBy>Wattanapong</cp:lastModifiedBy>
  <cp:lastPrinted>2007-08-09T08:29:09Z</cp:lastPrinted>
  <dcterms:created xsi:type="dcterms:W3CDTF">2001-06-07T01:44:35Z</dcterms:created>
  <dcterms:modified xsi:type="dcterms:W3CDTF">2007-08-29T07:58:26Z</dcterms:modified>
  <cp:category/>
  <cp:version/>
  <cp:contentType/>
  <cp:contentStatus/>
</cp:coreProperties>
</file>