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<sst xmlns="http://schemas.openxmlformats.org/spreadsheetml/2006/main" count="46" uniqueCount="41">
  <si>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</si>
  <si>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</si>
  <si>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</si>
  <si>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</si>
  <si>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</si>
  <si>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</si>
  <si>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</si>
  <si>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</si>
  <si>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</si>
  <si>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</si>
  <si>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</t>
  </si>
  <si>
    <t>PRICE(WS)</t>
  </si>
  <si>
    <t>MARGIN</t>
  </si>
  <si>
    <t>PRICE</t>
  </si>
  <si>
    <t>ULG 95R ; UNL</t>
  </si>
  <si>
    <t>ULG 91R ; UNL</t>
  </si>
  <si>
    <t>KEROSENE</t>
  </si>
  <si>
    <t>L-DIESEL</t>
  </si>
  <si>
    <t>LPG-LARGE(B/KG.)</t>
  </si>
  <si>
    <t>LPG-SMALL(B/KG.)</t>
  </si>
  <si>
    <t>LPG-CARS(B/KG.)</t>
  </si>
  <si>
    <t>BAHT/$</t>
  </si>
  <si>
    <t>FUND (1)</t>
  </si>
  <si>
    <t>GASOHOL</t>
  </si>
  <si>
    <t>H-DIESEL(0.035%S)</t>
  </si>
  <si>
    <t>TAX</t>
  </si>
  <si>
    <t>M. TAX</t>
  </si>
  <si>
    <t>BAHT/LITRE</t>
  </si>
  <si>
    <t>PRICE STRUCTURE OF PETROLEUM PRODUCT IN BANGKOK</t>
  </si>
  <si>
    <t>FUEL600 (1) 2%S</t>
  </si>
  <si>
    <t>FUEL1500 (2) 2%S</t>
  </si>
  <si>
    <t xml:space="preserve"> EXCHANGE RATE    </t>
  </si>
  <si>
    <t>=</t>
  </si>
  <si>
    <t xml:space="preserve"> AVG  MARKETING MARGIN  </t>
  </si>
  <si>
    <t>AVG GROSS REFINERRY MARGIN</t>
  </si>
  <si>
    <t xml:space="preserve"> </t>
  </si>
  <si>
    <t>MARKETING*</t>
  </si>
  <si>
    <t>* เป็นราคาที่ยังไม่หักค่าใช้จ่าย</t>
  </si>
  <si>
    <t>Biodeisel (B5)</t>
  </si>
  <si>
    <t>H-DIESEL(0.7%S)</t>
  </si>
  <si>
    <t xml:space="preserve">    OCT 17  ,2006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</si>
</sst>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_)"/>
    <numFmt numFmtId="200" formatCode="0.00_)"/>
    <numFmt numFmtId="201" formatCode="0.0000"/>
    <numFmt numFmtId="202" formatCode="0.000000000000000"/>
    <numFmt numFmtId="203" formatCode="0.00000"/>
    <numFmt numFmtId="204" formatCode="0.000"/>
  </numFmts>
  <fonts count="9">
    <font>
      <sz val="10"/>
      <name val="Arial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16"/>
      <color indexed="10"/>
      <name val="BrowalliaUPC"/>
      <family val="2"/>
    </font>
    <font>
      <sz val="16"/>
      <color indexed="10"/>
      <name val="BrowalliaUPC"/>
      <family val="2"/>
    </font>
    <font>
      <sz val="12"/>
      <name val="BrowalliaUPC"/>
      <family val="2"/>
    </font>
    <font>
      <sz val="14"/>
      <name val="Browallia Ne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9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200" fontId="3" fillId="0" borderId="2" xfId="0" applyNumberFormat="1" applyFont="1" applyFill="1" applyBorder="1" applyAlignment="1" applyProtection="1">
      <alignment horizontal="center"/>
      <protection/>
    </xf>
    <xf numFmtId="200" fontId="3" fillId="0" borderId="3" xfId="0" applyNumberFormat="1" applyFont="1" applyFill="1" applyBorder="1" applyAlignment="1" applyProtection="1">
      <alignment horizontal="center"/>
      <protection/>
    </xf>
    <xf numFmtId="200" fontId="3" fillId="0" borderId="4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200" fontId="3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200" fontId="3" fillId="0" borderId="7" xfId="0" applyNumberFormat="1" applyFont="1" applyFill="1" applyBorder="1" applyAlignment="1" applyProtection="1">
      <alignment horizontal="center"/>
      <protection/>
    </xf>
    <xf numFmtId="200" fontId="4" fillId="0" borderId="8" xfId="0" applyNumberFormat="1" applyFont="1" applyFill="1" applyBorder="1" applyAlignment="1" applyProtection="1">
      <alignment horizontal="left"/>
      <protection/>
    </xf>
    <xf numFmtId="199" fontId="4" fillId="0" borderId="0" xfId="0" applyNumberFormat="1" applyFont="1" applyFill="1" applyBorder="1" applyAlignment="1" applyProtection="1">
      <alignment horizontal="center"/>
      <protection/>
    </xf>
    <xf numFmtId="199" fontId="3" fillId="0" borderId="0" xfId="0" applyNumberFormat="1" applyFont="1" applyFill="1" applyBorder="1" applyAlignment="1" applyProtection="1">
      <alignment horizontal="center"/>
      <protection/>
    </xf>
    <xf numFmtId="200" fontId="3" fillId="0" borderId="9" xfId="0" applyNumberFormat="1" applyFont="1" applyFill="1" applyBorder="1" applyAlignment="1" applyProtection="1">
      <alignment horizontal="center"/>
      <protection/>
    </xf>
    <xf numFmtId="199" fontId="4" fillId="0" borderId="0" xfId="0" applyNumberFormat="1" applyFont="1" applyFill="1" applyAlignment="1" applyProtection="1">
      <alignment horizontal="center"/>
      <protection/>
    </xf>
    <xf numFmtId="200" fontId="3" fillId="2" borderId="9" xfId="0" applyNumberFormat="1" applyFont="1" applyFill="1" applyBorder="1" applyAlignment="1" applyProtection="1">
      <alignment horizontal="center"/>
      <protection/>
    </xf>
    <xf numFmtId="199" fontId="4" fillId="2" borderId="0" xfId="0" applyNumberFormat="1" applyFont="1" applyFill="1" applyBorder="1" applyAlignment="1" applyProtection="1">
      <alignment horizontal="center"/>
      <protection/>
    </xf>
    <xf numFmtId="199" fontId="6" fillId="3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99" fontId="4" fillId="0" borderId="6" xfId="0" applyNumberFormat="1" applyFont="1" applyFill="1" applyBorder="1" applyAlignment="1" applyProtection="1">
      <alignment/>
      <protection/>
    </xf>
    <xf numFmtId="201" fontId="4" fillId="0" borderId="6" xfId="0" applyNumberFormat="1" applyFont="1" applyFill="1" applyBorder="1" applyAlignment="1">
      <alignment horizontal="center"/>
    </xf>
    <xf numFmtId="199" fontId="3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201" fontId="4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0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9" fontId="4" fillId="0" borderId="0" xfId="0" applyNumberFormat="1" applyFont="1" applyFill="1" applyBorder="1" applyAlignment="1" applyProtection="1">
      <alignment/>
      <protection/>
    </xf>
    <xf numFmtId="201" fontId="4" fillId="0" borderId="0" xfId="0" applyNumberFormat="1" applyFont="1" applyFill="1" applyBorder="1" applyAlignment="1">
      <alignment/>
    </xf>
    <xf numFmtId="203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shrinkToFit="1"/>
    </xf>
    <xf numFmtId="201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99" fontId="4" fillId="0" borderId="0" xfId="0" applyNumberFormat="1" applyFont="1" applyAlignment="1">
      <alignment/>
    </xf>
    <xf numFmtId="201" fontId="8" fillId="0" borderId="0" xfId="0" applyNumberFormat="1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199" fontId="8" fillId="0" borderId="0" xfId="0" applyNumberFormat="1" applyFont="1" applyAlignment="1">
      <alignment/>
    </xf>
    <xf numFmtId="204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199" fontId="4" fillId="4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Followed 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25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31.7109375" style="0" customWidth="1"/>
    <col min="2" max="2" width="12.8515625" style="0" customWidth="1"/>
    <col min="3" max="3" width="12.00390625" style="0" customWidth="1"/>
    <col min="6" max="6" width="12.00390625" style="0" customWidth="1"/>
    <col min="7" max="7" width="14.8515625" style="0" customWidth="1"/>
    <col min="10" max="10" width="12.00390625" style="0" customWidth="1"/>
    <col min="12" max="12" width="10.421875" style="0" customWidth="1"/>
  </cols>
  <sheetData>
    <row r="3" spans="1:12" ht="23.25" customHeight="1">
      <c r="A3" s="53" t="s">
        <v>28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1"/>
    </row>
    <row r="4" spans="1:12" ht="23.25">
      <c r="A4" s="54" t="s">
        <v>40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2"/>
    </row>
    <row r="5" spans="1:12" ht="23.25" customHeight="1">
      <c r="A5" s="3"/>
      <c r="B5" s="4"/>
      <c r="C5" s="3"/>
      <c r="D5" s="5"/>
      <c r="E5" s="3"/>
      <c r="F5" s="3"/>
      <c r="G5" s="5"/>
      <c r="H5" s="3"/>
      <c r="I5" s="6"/>
      <c r="J5" s="3"/>
      <c r="K5" s="3" t="s">
        <v>0</v>
      </c>
      <c r="L5" s="3"/>
    </row>
    <row r="6" spans="1:12" ht="23.25">
      <c r="A6" s="7"/>
      <c r="B6" s="8" t="s">
        <v>1</v>
      </c>
      <c r="C6" s="9" t="s">
        <v>25</v>
      </c>
      <c r="D6" s="9" t="s">
        <v>26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36</v>
      </c>
      <c r="K6" s="9" t="s">
        <v>5</v>
      </c>
      <c r="L6" s="10" t="s">
        <v>7</v>
      </c>
    </row>
    <row r="7" spans="1:12" ht="23.25">
      <c r="A7" s="11"/>
      <c r="B7" s="12" t="s">
        <v>8</v>
      </c>
      <c r="C7" s="13" t="s">
        <v>9</v>
      </c>
      <c r="D7" s="13" t="s">
        <v>9</v>
      </c>
      <c r="E7" s="12" t="s">
        <v>22</v>
      </c>
      <c r="F7" s="12" t="s">
        <v>10</v>
      </c>
      <c r="G7" s="12" t="s">
        <v>11</v>
      </c>
      <c r="H7" s="14"/>
      <c r="I7" s="14"/>
      <c r="J7" s="12" t="s">
        <v>12</v>
      </c>
      <c r="K7" s="14"/>
      <c r="L7" s="15" t="s">
        <v>13</v>
      </c>
    </row>
    <row r="8" spans="1:12" ht="23.25">
      <c r="A8" s="16" t="s">
        <v>14</v>
      </c>
      <c r="B8" s="17">
        <v>14.9099</v>
      </c>
      <c r="C8" s="17">
        <v>3.685</v>
      </c>
      <c r="D8" s="17">
        <f>+C8*0.1</f>
        <v>0.36850000000000005</v>
      </c>
      <c r="E8" s="17">
        <v>3.2</v>
      </c>
      <c r="F8" s="17">
        <v>0.04</v>
      </c>
      <c r="G8" s="17">
        <f>+B8+C8+D8+E8+F8</f>
        <v>22.2034</v>
      </c>
      <c r="H8" s="17">
        <f>+G8*0.07</f>
        <v>1.554238</v>
      </c>
      <c r="I8" s="18">
        <f>+G8+H8</f>
        <v>23.757638</v>
      </c>
      <c r="J8" s="17">
        <f>(L8-I8)/1.07</f>
        <v>1.7124878504672894</v>
      </c>
      <c r="K8" s="17">
        <f aca="true" t="shared" si="0" ref="K8:K15">(J8*0.07)</f>
        <v>0.11987414953271026</v>
      </c>
      <c r="L8" s="19">
        <v>25.59</v>
      </c>
    </row>
    <row r="9" spans="1:12" ht="23.25">
      <c r="A9" s="16" t="s">
        <v>15</v>
      </c>
      <c r="B9" s="17">
        <v>14.4533</v>
      </c>
      <c r="C9" s="17">
        <v>3.685</v>
      </c>
      <c r="D9" s="17">
        <f>+C9*0.1</f>
        <v>0.36850000000000005</v>
      </c>
      <c r="E9" s="17">
        <v>3</v>
      </c>
      <c r="F9" s="17">
        <v>0.04</v>
      </c>
      <c r="G9" s="17">
        <f>+B9+C9+D9+E9+F9</f>
        <v>21.5468</v>
      </c>
      <c r="H9" s="17">
        <f>+G9*0.07</f>
        <v>1.5082760000000002</v>
      </c>
      <c r="I9" s="18">
        <f>+G9+H9</f>
        <v>23.055076</v>
      </c>
      <c r="J9" s="17">
        <f>(L9-I9)/1.07</f>
        <v>1.62142429906542</v>
      </c>
      <c r="K9" s="17">
        <f t="shared" si="0"/>
        <v>0.11349970093457941</v>
      </c>
      <c r="L9" s="19">
        <v>24.79</v>
      </c>
    </row>
    <row r="10" spans="1:12" ht="23.25">
      <c r="A10" s="16" t="s">
        <v>23</v>
      </c>
      <c r="B10" s="20">
        <v>16.1829</v>
      </c>
      <c r="C10" s="17">
        <f>C9*0.9</f>
        <v>3.3165</v>
      </c>
      <c r="D10" s="17">
        <f>+C10*0.1</f>
        <v>0.33165</v>
      </c>
      <c r="E10" s="17">
        <v>1.24</v>
      </c>
      <c r="F10" s="17">
        <v>0.036</v>
      </c>
      <c r="G10" s="17">
        <f>SUM(B10:F10)</f>
        <v>21.10705</v>
      </c>
      <c r="H10" s="17">
        <f>+G10*0.07</f>
        <v>1.4774935000000002</v>
      </c>
      <c r="I10" s="18">
        <f>+G10+H10</f>
        <v>22.584543500000002</v>
      </c>
      <c r="J10" s="17">
        <f>(L10-I10)/1.07</f>
        <v>1.4069686915887827</v>
      </c>
      <c r="K10" s="17">
        <f t="shared" si="0"/>
        <v>0.0984878084112148</v>
      </c>
      <c r="L10" s="19">
        <v>24.09</v>
      </c>
    </row>
    <row r="11" spans="1:12" ht="23.25">
      <c r="A11" s="16" t="s">
        <v>16</v>
      </c>
      <c r="B11" s="17">
        <v>18.0052</v>
      </c>
      <c r="C11" s="17">
        <f>3.3605/1.1</f>
        <v>3.0549999999999997</v>
      </c>
      <c r="D11" s="17">
        <f>+C11*0.1</f>
        <v>0.3055</v>
      </c>
      <c r="E11" s="17">
        <f>0.1</f>
        <v>0.1</v>
      </c>
      <c r="F11" s="17">
        <v>0.04</v>
      </c>
      <c r="G11" s="17">
        <f>+B11+C11+D11+E11+F11</f>
        <v>21.505699999999997</v>
      </c>
      <c r="H11" s="17">
        <f>+G11*0.07</f>
        <v>1.505399</v>
      </c>
      <c r="I11" s="18">
        <f>G11+H11</f>
        <v>23.011098999999998</v>
      </c>
      <c r="J11" s="17">
        <f>(L11-I11)/1.07</f>
        <v>3.7840196261682246</v>
      </c>
      <c r="K11" s="17">
        <f t="shared" si="0"/>
        <v>0.26488137383177573</v>
      </c>
      <c r="L11" s="21">
        <v>27.06</v>
      </c>
    </row>
    <row r="12" spans="1:12" ht="23.25">
      <c r="A12" s="16" t="s">
        <v>24</v>
      </c>
      <c r="B12" s="17">
        <v>17.6847</v>
      </c>
      <c r="C12" s="17">
        <f>2.305</f>
        <v>2.305</v>
      </c>
      <c r="D12" s="17">
        <f>+C12*0.1</f>
        <v>0.23050000000000004</v>
      </c>
      <c r="E12" s="17">
        <v>1.15</v>
      </c>
      <c r="F12" s="17">
        <v>0.04</v>
      </c>
      <c r="G12" s="17">
        <f>+B12+C12+D12+E12+F12</f>
        <v>21.410199999999996</v>
      </c>
      <c r="H12" s="17">
        <f>+G12*0.07</f>
        <v>1.4987139999999999</v>
      </c>
      <c r="I12" s="18">
        <f>+G12+H12</f>
        <v>22.908913999999996</v>
      </c>
      <c r="J12" s="17">
        <f>(L12-I12)/1.07</f>
        <v>1.1505476635514063</v>
      </c>
      <c r="K12" s="17">
        <f t="shared" si="0"/>
        <v>0.08053833644859845</v>
      </c>
      <c r="L12" s="19">
        <v>24.14</v>
      </c>
    </row>
    <row r="13" spans="1:12" ht="23.25">
      <c r="A13" s="16" t="s">
        <v>39</v>
      </c>
      <c r="B13" s="22">
        <v>16.7985</v>
      </c>
      <c r="C13" s="17">
        <v>2.405</v>
      </c>
      <c r="D13" s="17">
        <v>0.2405</v>
      </c>
      <c r="E13" s="23">
        <f>G13-F13-D13-C13-B13</f>
        <v>-0.09241121495327675</v>
      </c>
      <c r="F13" s="17">
        <v>0.04</v>
      </c>
      <c r="G13" s="17">
        <f>I13-H13</f>
        <v>19.391588785046725</v>
      </c>
      <c r="H13" s="17">
        <f>I13-(I13/1.07)</f>
        <v>1.3574112149532738</v>
      </c>
      <c r="I13" s="18">
        <f>L13-K13-J13</f>
        <v>20.749</v>
      </c>
      <c r="J13" s="17">
        <v>1.3</v>
      </c>
      <c r="K13" s="17">
        <f t="shared" si="0"/>
        <v>0.09100000000000001</v>
      </c>
      <c r="L13" s="19">
        <f>L12-2</f>
        <v>22.14</v>
      </c>
    </row>
    <row r="14" spans="1:12" ht="23.25">
      <c r="A14" s="16" t="s">
        <v>38</v>
      </c>
      <c r="B14" s="22">
        <v>18.1055</v>
      </c>
      <c r="C14" s="17">
        <f>C12*0.95</f>
        <v>2.18975</v>
      </c>
      <c r="D14" s="17">
        <f>C14*0.1</f>
        <v>0.21897500000000003</v>
      </c>
      <c r="E14" s="52">
        <v>0.2784</v>
      </c>
      <c r="F14" s="17">
        <v>0.04</v>
      </c>
      <c r="G14" s="17">
        <f>B14+C14+D14+E14+F14</f>
        <v>20.832625</v>
      </c>
      <c r="H14" s="17">
        <f>G14*0.07</f>
        <v>1.45828375</v>
      </c>
      <c r="I14" s="18">
        <f>G14+H14</f>
        <v>22.29090875</v>
      </c>
      <c r="J14" s="17">
        <f>(L14-I14)/1.07</f>
        <v>1.2608329439252344</v>
      </c>
      <c r="K14" s="17">
        <f>(J14*0.07)</f>
        <v>0.08825830607476641</v>
      </c>
      <c r="L14" s="19">
        <f>L12-0.5</f>
        <v>23.64</v>
      </c>
    </row>
    <row r="15" spans="1:12" ht="23.25">
      <c r="A15" s="16" t="s">
        <v>17</v>
      </c>
      <c r="B15" s="17">
        <v>17.209</v>
      </c>
      <c r="C15" s="17">
        <f>2.405</f>
        <v>2.405</v>
      </c>
      <c r="D15" s="17">
        <f aca="true" t="shared" si="1" ref="D15:D20">+C15*0.1</f>
        <v>0.2405</v>
      </c>
      <c r="E15" s="17">
        <v>1.15</v>
      </c>
      <c r="F15" s="17">
        <v>0.04</v>
      </c>
      <c r="G15" s="17">
        <f>+B15+C15+D15+E15+F15</f>
        <v>21.0445</v>
      </c>
      <c r="H15" s="17">
        <f>+G15*0.07</f>
        <v>1.4731150000000002</v>
      </c>
      <c r="I15" s="18">
        <f>+G15+H15</f>
        <v>22.517615</v>
      </c>
      <c r="J15" s="17">
        <f>(L15-I15)/1.07</f>
        <v>1.338677570093458</v>
      </c>
      <c r="K15" s="17">
        <f t="shared" si="0"/>
        <v>0.09370742990654206</v>
      </c>
      <c r="L15" s="19">
        <v>23.95</v>
      </c>
    </row>
    <row r="16" spans="1:12" ht="23.25">
      <c r="A16" s="16" t="s">
        <v>29</v>
      </c>
      <c r="B16" s="17">
        <v>11.8904</v>
      </c>
      <c r="C16" s="22">
        <v>0.6203</v>
      </c>
      <c r="D16" s="17">
        <f t="shared" si="1"/>
        <v>0.06203</v>
      </c>
      <c r="E16" s="17">
        <f>0.06</f>
        <v>0.06</v>
      </c>
      <c r="F16" s="17">
        <v>0.04</v>
      </c>
      <c r="G16" s="17">
        <f>+B16+C16+D16+E16+F16</f>
        <v>12.67273</v>
      </c>
      <c r="H16" s="17">
        <f>+G16*0.07</f>
        <v>0.8870911</v>
      </c>
      <c r="I16" s="18">
        <f>G16+H16</f>
        <v>13.559821099999999</v>
      </c>
      <c r="J16" s="17">
        <f>(L16-I16)/1.07</f>
        <v>2.9254008411214976</v>
      </c>
      <c r="K16" s="17">
        <f>+J16*0.07</f>
        <v>0.20477805887850484</v>
      </c>
      <c r="L16" s="21">
        <v>16.69</v>
      </c>
    </row>
    <row r="17" spans="1:12" ht="23.25">
      <c r="A17" s="16" t="s">
        <v>30</v>
      </c>
      <c r="B17" s="17">
        <v>11.1685</v>
      </c>
      <c r="C17" s="22">
        <v>0.5712</v>
      </c>
      <c r="D17" s="17">
        <f t="shared" si="1"/>
        <v>0.057120000000000004</v>
      </c>
      <c r="E17" s="17">
        <f>0.06</f>
        <v>0.06</v>
      </c>
      <c r="F17" s="17">
        <v>0.04</v>
      </c>
      <c r="G17" s="17">
        <f>+B17+C17+D17+E17+F17</f>
        <v>11.896819999999998</v>
      </c>
      <c r="H17" s="17">
        <f>+G17*0.07</f>
        <v>0.8327774</v>
      </c>
      <c r="I17" s="18">
        <f>G17+H17</f>
        <v>12.729597399999998</v>
      </c>
      <c r="J17" s="17">
        <f>(L17-I17)/1.07</f>
        <v>2.9069183177570115</v>
      </c>
      <c r="K17" s="17">
        <f>+J17*0.07</f>
        <v>0.2034842822429908</v>
      </c>
      <c r="L17" s="21">
        <v>15.84</v>
      </c>
    </row>
    <row r="18" spans="1:12" ht="23.25">
      <c r="A18" s="16" t="s">
        <v>19</v>
      </c>
      <c r="B18" s="22">
        <v>11.8726</v>
      </c>
      <c r="C18" s="17">
        <v>2.17</v>
      </c>
      <c r="D18" s="17">
        <f t="shared" si="1"/>
        <v>0.217</v>
      </c>
      <c r="E18" s="17">
        <f>G18-B18-C18-D18</f>
        <v>-1.802700000000001</v>
      </c>
      <c r="F18" s="17">
        <v>0</v>
      </c>
      <c r="G18" s="17">
        <v>12.4569</v>
      </c>
      <c r="H18" s="17">
        <f>(G18*0.07)</f>
        <v>0.8719830000000001</v>
      </c>
      <c r="I18" s="18">
        <f>G18+H18</f>
        <v>13.328883</v>
      </c>
      <c r="J18" s="17">
        <v>3.2566</v>
      </c>
      <c r="K18" s="17">
        <f>(J18*0.07)</f>
        <v>0.22796200000000003</v>
      </c>
      <c r="L18" s="19">
        <v>16.81</v>
      </c>
    </row>
    <row r="19" spans="1:12" ht="23.25">
      <c r="A19" s="16" t="s">
        <v>18</v>
      </c>
      <c r="B19" s="22">
        <v>11.8726</v>
      </c>
      <c r="C19" s="17">
        <v>2.17</v>
      </c>
      <c r="D19" s="17">
        <f t="shared" si="1"/>
        <v>0.217</v>
      </c>
      <c r="E19" s="17">
        <f>G19-B19-C19-D19</f>
        <v>-1.802700000000001</v>
      </c>
      <c r="F19" s="17">
        <v>0</v>
      </c>
      <c r="G19" s="17">
        <v>12.4569</v>
      </c>
      <c r="H19" s="17">
        <f>(G19*0.07)</f>
        <v>0.8719830000000001</v>
      </c>
      <c r="I19" s="18">
        <f>G19+H19</f>
        <v>13.328883</v>
      </c>
      <c r="J19" s="17">
        <v>3.2566</v>
      </c>
      <c r="K19" s="17">
        <f>(J19*0.07)</f>
        <v>0.22796200000000003</v>
      </c>
      <c r="L19" s="19">
        <v>16.81</v>
      </c>
    </row>
    <row r="20" spans="1:12" ht="23.25">
      <c r="A20" s="16" t="s">
        <v>20</v>
      </c>
      <c r="B20" s="22">
        <v>11.8726</v>
      </c>
      <c r="C20" s="17">
        <v>2.17</v>
      </c>
      <c r="D20" s="17">
        <f t="shared" si="1"/>
        <v>0.217</v>
      </c>
      <c r="E20" s="17">
        <f>G20-B20-C20-D20</f>
        <v>-1.802700000000001</v>
      </c>
      <c r="F20" s="17">
        <v>0</v>
      </c>
      <c r="G20" s="17">
        <v>12.4569</v>
      </c>
      <c r="H20" s="17">
        <f>(G20*0.07)</f>
        <v>0.8719830000000001</v>
      </c>
      <c r="I20" s="18">
        <f>G20+H20</f>
        <v>13.328883</v>
      </c>
      <c r="J20" s="17">
        <v>3.2566</v>
      </c>
      <c r="K20" s="17">
        <f>(J20*0.07)</f>
        <v>0.22796200000000003</v>
      </c>
      <c r="L20" s="19">
        <v>16.81</v>
      </c>
    </row>
    <row r="21" spans="1:12" ht="23.25">
      <c r="A21" s="24"/>
      <c r="B21" s="25"/>
      <c r="C21" s="26"/>
      <c r="D21" s="26"/>
      <c r="E21" s="26"/>
      <c r="F21" s="27"/>
      <c r="G21" s="28"/>
      <c r="H21" s="28"/>
      <c r="I21" s="29"/>
      <c r="J21" s="30"/>
      <c r="K21" s="31"/>
      <c r="L21" s="32"/>
    </row>
    <row r="22" spans="1:12" ht="23.25">
      <c r="A22" s="3" t="s">
        <v>31</v>
      </c>
      <c r="B22" s="33" t="s">
        <v>32</v>
      </c>
      <c r="C22" s="34">
        <v>37.558</v>
      </c>
      <c r="D22" s="35" t="s">
        <v>21</v>
      </c>
      <c r="E22" s="3"/>
      <c r="F22" s="36"/>
      <c r="G22" s="36"/>
      <c r="H22" s="37"/>
      <c r="I22" s="17"/>
      <c r="J22" s="38"/>
      <c r="K22" s="39"/>
      <c r="L22" s="17"/>
    </row>
    <row r="23" spans="1:12" ht="22.5">
      <c r="A23" s="40" t="s">
        <v>33</v>
      </c>
      <c r="B23" s="33" t="s">
        <v>32</v>
      </c>
      <c r="C23" s="34">
        <v>1.5769</v>
      </c>
      <c r="D23" s="35" t="s">
        <v>27</v>
      </c>
      <c r="E23" s="37"/>
      <c r="F23" s="41"/>
      <c r="G23" s="41"/>
      <c r="H23" s="41"/>
      <c r="I23" s="41"/>
      <c r="J23" s="41"/>
      <c r="K23" s="41"/>
      <c r="L23" s="41"/>
    </row>
    <row r="24" spans="1:12" ht="22.5">
      <c r="A24" s="42" t="s">
        <v>34</v>
      </c>
      <c r="B24" s="33" t="s">
        <v>32</v>
      </c>
      <c r="C24" s="43">
        <v>1.8381</v>
      </c>
      <c r="D24" s="35" t="s">
        <v>27</v>
      </c>
      <c r="E24" s="44"/>
      <c r="F24" s="44"/>
      <c r="G24" s="44"/>
      <c r="H24" s="45"/>
      <c r="I24" s="44"/>
      <c r="J24" s="44"/>
      <c r="K24" s="44"/>
      <c r="L24" s="44"/>
    </row>
    <row r="25" spans="1:12" ht="20.25">
      <c r="A25" s="51" t="s">
        <v>37</v>
      </c>
      <c r="B25" s="46"/>
      <c r="C25" s="47" t="s">
        <v>35</v>
      </c>
      <c r="D25" s="48"/>
      <c r="E25" s="48"/>
      <c r="F25" s="48"/>
      <c r="G25" s="48"/>
      <c r="H25" s="49"/>
      <c r="I25" s="48"/>
      <c r="J25" s="50"/>
      <c r="K25" s="48"/>
      <c r="L25" s="48"/>
    </row>
  </sheetData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Jitkanerng</dc:creator>
  <cp:keywords/>
  <dc:description/>
  <cp:lastModifiedBy> YAM</cp:lastModifiedBy>
  <dcterms:created xsi:type="dcterms:W3CDTF">2006-04-21T06:13:33Z</dcterms:created>
  <dcterms:modified xsi:type="dcterms:W3CDTF">2006-10-17T02:13:04Z</dcterms:modified>
  <cp:category/>
  <cp:version/>
  <cp:contentType/>
  <cp:contentStatus/>
</cp:coreProperties>
</file>