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540" windowWidth="9420" windowHeight="5235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'!$A$1:$L$33</definedName>
  </definedNames>
  <calcPr fullCalcOnLoad="1"/>
</workbook>
</file>

<file path=xl/sharedStrings.xml><?xml version="1.0" encoding="utf-8"?>
<sst xmlns="http://schemas.openxmlformats.org/spreadsheetml/2006/main" count="54" uniqueCount="49">
  <si>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</si>
  <si>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</si>
  <si>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</si>
  <si>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</si>
  <si>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</si>
  <si>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</si>
  <si>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</si>
  <si>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</si>
  <si>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</si>
  <si>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</si>
  <si>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 (1)</t>
  </si>
  <si>
    <t>FUND</t>
  </si>
  <si>
    <t>PRICE(WS)</t>
  </si>
  <si>
    <t>PRICE</t>
  </si>
  <si>
    <t>ULG 95R ; UNL</t>
  </si>
  <si>
    <t>ULG 91R ; UNL</t>
  </si>
  <si>
    <t>TAX</t>
  </si>
  <si>
    <t>M. TAX</t>
  </si>
  <si>
    <t>GASOHOL91</t>
  </si>
  <si>
    <t>MARKETING</t>
  </si>
  <si>
    <t>MARGIN</t>
  </si>
  <si>
    <t>GASOHOL95 E10</t>
  </si>
  <si>
    <t>GASOHOL95 E20</t>
  </si>
  <si>
    <t>LPG (B/KG.)</t>
  </si>
  <si>
    <t xml:space="preserve">PRICE STRUCTURE OF PETROLEUM PRODUCT IN BANGKOK </t>
  </si>
  <si>
    <t>FO 600 (1) 2%S</t>
  </si>
  <si>
    <t>FO 1500 (2) 2%S</t>
  </si>
  <si>
    <t xml:space="preserve">H-DIESEL(0.035%S) </t>
  </si>
  <si>
    <t xml:space="preserve"> </t>
  </si>
  <si>
    <t>GASOHOL95 E85</t>
  </si>
  <si>
    <t>AVERRAGE MARKETING MARGIN OF</t>
  </si>
  <si>
    <t>GASOLINE,GASOHOL,DIESEL (BANGKOK)</t>
  </si>
  <si>
    <t>REF : 1) PTT'S RETAIL PRICE OF PETROLEUM PRODUCTS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</si>
  <si>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</si>
  <si>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</si>
  <si>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</si>
  <si>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         2) CALTEX'S ULG 95 PRICE</t>
  </si>
  <si>
    <t>2009</t>
  </si>
  <si>
    <t>2010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</si>
  <si>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</si>
  <si>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</si>
  <si>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</si>
  <si>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</si>
  <si>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</si>
  <si>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</si>
  <si>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>2011</t>
  </si>
  <si>
    <t xml:space="preserve">        3 ) ค่าการตลาดเฉลี่ยของน้ำมันดีเซล ย้อนหลัง 5 วัน ทำการ</t>
  </si>
  <si>
    <t>บาท/ลิตร</t>
  </si>
  <si>
    <t>1- 13 July 11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</si>
</sst>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0.00_)"/>
    <numFmt numFmtId="173" formatCode="0.0000"/>
    <numFmt numFmtId="174" formatCode="0.000"/>
    <numFmt numFmtId="175" formatCode="0.00000"/>
    <numFmt numFmtId="176" formatCode="0.0000_)"/>
    <numFmt numFmtId="177" formatCode="[$-409]d\-mmm\-yy;@"/>
    <numFmt numFmtId="178" formatCode="0.000_)"/>
  </numFmts>
  <fonts count="44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72" fontId="7" fillId="33" borderId="11" xfId="0" applyNumberFormat="1" applyFont="1" applyFill="1" applyBorder="1" applyAlignment="1" applyProtection="1">
      <alignment horizontal="center"/>
      <protection/>
    </xf>
    <xf numFmtId="172" fontId="7" fillId="33" borderId="12" xfId="0" applyNumberFormat="1" applyFont="1" applyFill="1" applyBorder="1" applyAlignment="1" applyProtection="1">
      <alignment horizontal="center"/>
      <protection/>
    </xf>
    <xf numFmtId="172" fontId="7" fillId="33" borderId="13" xfId="0" applyNumberFormat="1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>
      <alignment/>
    </xf>
    <xf numFmtId="172" fontId="7" fillId="33" borderId="15" xfId="0" applyNumberFormat="1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172" fontId="7" fillId="33" borderId="16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172" fontId="7" fillId="33" borderId="17" xfId="0" applyNumberFormat="1" applyFont="1" applyFill="1" applyBorder="1" applyAlignment="1" applyProtection="1">
      <alignment horizontal="center"/>
      <protection/>
    </xf>
    <xf numFmtId="172" fontId="6" fillId="0" borderId="10" xfId="0" applyNumberFormat="1" applyFont="1" applyFill="1" applyBorder="1" applyAlignment="1" applyProtection="1">
      <alignment horizontal="left"/>
      <protection/>
    </xf>
    <xf numFmtId="176" fontId="4" fillId="0" borderId="18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6" fontId="4" fillId="0" borderId="11" xfId="0" applyNumberFormat="1" applyFont="1" applyFill="1" applyBorder="1" applyAlignment="1" applyProtection="1">
      <alignment horizontal="center"/>
      <protection/>
    </xf>
    <xf numFmtId="176" fontId="4" fillId="0" borderId="12" xfId="0" applyNumberFormat="1" applyFont="1" applyFill="1" applyBorder="1" applyAlignment="1" applyProtection="1">
      <alignment horizontal="center"/>
      <protection/>
    </xf>
    <xf numFmtId="172" fontId="4" fillId="0" borderId="13" xfId="0" applyNumberFormat="1" applyFont="1" applyFill="1" applyBorder="1" applyAlignment="1" applyProtection="1">
      <alignment horizontal="center"/>
      <protection/>
    </xf>
    <xf numFmtId="172" fontId="6" fillId="34" borderId="19" xfId="0" applyNumberFormat="1" applyFont="1" applyFill="1" applyBorder="1" applyAlignment="1" applyProtection="1">
      <alignment horizontal="left"/>
      <protection/>
    </xf>
    <xf numFmtId="176" fontId="4" fillId="34" borderId="20" xfId="0" applyNumberFormat="1" applyFont="1" applyFill="1" applyBorder="1" applyAlignment="1" applyProtection="1">
      <alignment horizontal="center"/>
      <protection/>
    </xf>
    <xf numFmtId="176" fontId="4" fillId="34" borderId="21" xfId="0" applyNumberFormat="1" applyFont="1" applyFill="1" applyBorder="1" applyAlignment="1" applyProtection="1">
      <alignment horizontal="center"/>
      <protection/>
    </xf>
    <xf numFmtId="176" fontId="4" fillId="34" borderId="0" xfId="0" applyNumberFormat="1" applyFont="1" applyFill="1" applyBorder="1" applyAlignment="1" applyProtection="1">
      <alignment horizontal="center"/>
      <protection/>
    </xf>
    <xf numFmtId="172" fontId="6" fillId="0" borderId="19" xfId="0" applyNumberFormat="1" applyFont="1" applyFill="1" applyBorder="1" applyAlignment="1" applyProtection="1">
      <alignment horizontal="left"/>
      <protection/>
    </xf>
    <xf numFmtId="176" fontId="4" fillId="0" borderId="20" xfId="0" applyNumberFormat="1" applyFont="1" applyFill="1" applyBorder="1" applyAlignment="1" applyProtection="1">
      <alignment horizontal="center"/>
      <protection/>
    </xf>
    <xf numFmtId="176" fontId="4" fillId="0" borderId="21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172" fontId="6" fillId="35" borderId="19" xfId="0" applyNumberFormat="1" applyFont="1" applyFill="1" applyBorder="1" applyAlignment="1" applyProtection="1">
      <alignment horizontal="left"/>
      <protection/>
    </xf>
    <xf numFmtId="176" fontId="4" fillId="35" borderId="20" xfId="0" applyNumberFormat="1" applyFont="1" applyFill="1" applyBorder="1" applyAlignment="1" applyProtection="1">
      <alignment horizontal="center"/>
      <protection/>
    </xf>
    <xf numFmtId="176" fontId="4" fillId="35" borderId="21" xfId="0" applyNumberFormat="1" applyFont="1" applyFill="1" applyBorder="1" applyAlignment="1" applyProtection="1">
      <alignment horizontal="center"/>
      <protection/>
    </xf>
    <xf numFmtId="176" fontId="4" fillId="35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6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 horizontal="center"/>
    </xf>
    <xf numFmtId="0" fontId="5" fillId="33" borderId="22" xfId="0" applyFont="1" applyFill="1" applyBorder="1" applyAlignment="1">
      <alignment/>
    </xf>
    <xf numFmtId="172" fontId="4" fillId="34" borderId="23" xfId="0" applyNumberFormat="1" applyFont="1" applyFill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4" fillId="35" borderId="23" xfId="0" applyNumberFormat="1" applyFont="1" applyFill="1" applyBorder="1" applyAlignment="1">
      <alignment horizontal="center"/>
    </xf>
    <xf numFmtId="17" fontId="7" fillId="33" borderId="24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5" fillId="0" borderId="0" xfId="0" applyFont="1" applyAlignment="1">
      <alignment/>
    </xf>
    <xf numFmtId="17" fontId="7" fillId="33" borderId="26" xfId="0" applyNumberFormat="1" applyFont="1" applyFill="1" applyBorder="1" applyAlignment="1">
      <alignment horizontal="center"/>
    </xf>
    <xf numFmtId="176" fontId="4" fillId="0" borderId="23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Fill="1" applyBorder="1" applyAlignment="1" applyProtection="1">
      <alignment/>
      <protection/>
    </xf>
    <xf numFmtId="175" fontId="6" fillId="0" borderId="0" xfId="0" applyNumberFormat="1" applyFont="1" applyFill="1" applyBorder="1" applyAlignment="1">
      <alignment/>
    </xf>
    <xf numFmtId="173" fontId="9" fillId="0" borderId="0" xfId="0" applyNumberFormat="1" applyFont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17" fontId="7" fillId="33" borderId="24" xfId="0" applyNumberFormat="1" applyFont="1" applyFill="1" applyBorder="1" applyAlignment="1" quotePrefix="1">
      <alignment horizontal="center"/>
    </xf>
    <xf numFmtId="17" fontId="7" fillId="33" borderId="26" xfId="0" applyNumberFormat="1" applyFont="1" applyFill="1" applyBorder="1" applyAlignment="1" quotePrefix="1">
      <alignment horizontal="center"/>
    </xf>
    <xf numFmtId="17" fontId="7" fillId="33" borderId="27" xfId="0" applyNumberFormat="1" applyFont="1" applyFill="1" applyBorder="1" applyAlignment="1" quotePrefix="1">
      <alignment horizontal="center"/>
    </xf>
    <xf numFmtId="17" fontId="7" fillId="33" borderId="27" xfId="0" applyNumberFormat="1" applyFont="1" applyFill="1" applyBorder="1" applyAlignment="1">
      <alignment horizontal="center"/>
    </xf>
    <xf numFmtId="172" fontId="6" fillId="34" borderId="14" xfId="0" applyNumberFormat="1" applyFont="1" applyFill="1" applyBorder="1" applyAlignment="1" applyProtection="1">
      <alignment horizontal="left"/>
      <protection/>
    </xf>
    <xf numFmtId="176" fontId="4" fillId="34" borderId="25" xfId="0" applyNumberFormat="1" applyFont="1" applyFill="1" applyBorder="1" applyAlignment="1" applyProtection="1">
      <alignment horizontal="center"/>
      <protection/>
    </xf>
    <xf numFmtId="176" fontId="4" fillId="34" borderId="16" xfId="0" applyNumberFormat="1" applyFont="1" applyFill="1" applyBorder="1" applyAlignment="1" applyProtection="1">
      <alignment horizontal="center"/>
      <protection/>
    </xf>
    <xf numFmtId="176" fontId="4" fillId="34" borderId="15" xfId="0" applyNumberFormat="1" applyFont="1" applyFill="1" applyBorder="1" applyAlignment="1" applyProtection="1">
      <alignment horizontal="center"/>
      <protection/>
    </xf>
    <xf numFmtId="173" fontId="4" fillId="0" borderId="0" xfId="0" applyNumberFormat="1" applyFont="1" applyAlignment="1">
      <alignment horizontal="center"/>
    </xf>
    <xf numFmtId="172" fontId="4" fillId="34" borderId="17" xfId="0" applyNumberFormat="1" applyFont="1" applyFill="1" applyBorder="1" applyAlignment="1" applyProtection="1">
      <alignment horizontal="center"/>
      <protection/>
    </xf>
    <xf numFmtId="17" fontId="7" fillId="33" borderId="28" xfId="0" applyNumberFormat="1" applyFont="1" applyFill="1" applyBorder="1" applyAlignment="1">
      <alignment horizontal="center"/>
    </xf>
    <xf numFmtId="2" fontId="4" fillId="0" borderId="29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15" fontId="8" fillId="0" borderId="0" xfId="0" applyNumberFormat="1" applyFont="1" applyFill="1" applyBorder="1" applyAlignment="1">
      <alignment horizontal="center"/>
    </xf>
    <xf numFmtId="2" fontId="4" fillId="0" borderId="41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1" sqref="I11"/>
    </sheetView>
  </sheetViews>
  <sheetFormatPr defaultColWidth="9.140625" defaultRowHeight="21.75"/>
  <cols>
    <col min="1" max="1" width="41.8515625" style="4" customWidth="1"/>
    <col min="2" max="2" width="15.421875" style="4" customWidth="1"/>
    <col min="3" max="3" width="12.57421875" style="4" customWidth="1"/>
    <col min="4" max="4" width="12.28125" style="4" bestFit="1" customWidth="1"/>
    <col min="5" max="5" width="11.7109375" style="4" customWidth="1"/>
    <col min="6" max="6" width="12.140625" style="4" bestFit="1" customWidth="1"/>
    <col min="7" max="7" width="14.57421875" style="4" customWidth="1"/>
    <col min="8" max="8" width="12.57421875" style="4" bestFit="1" customWidth="1"/>
    <col min="9" max="9" width="12.00390625" style="4" bestFit="1" customWidth="1"/>
    <col min="10" max="10" width="11.8515625" style="4" customWidth="1"/>
    <col min="11" max="11" width="13.140625" style="4" customWidth="1"/>
    <col min="12" max="12" width="13.140625" style="4" bestFit="1" customWidth="1"/>
    <col min="13" max="16384" width="9.140625" style="4" customWidth="1"/>
  </cols>
  <sheetData>
    <row r="1" spans="1:12" s="2" customFormat="1" ht="26.25">
      <c r="A1" s="96" t="s">
        <v>24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6.25">
      <c r="A2" s="98">
        <v>40737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3"/>
    </row>
    <row r="3" spans="1:12" ht="12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3"/>
    </row>
    <row r="4" spans="1:12" ht="24.75" thickBot="1">
      <c r="A4" s="5"/>
      <c r="B4" s="6"/>
      <c r="C4" s="5"/>
      <c r="D4" s="7"/>
      <c r="E4" s="5"/>
      <c r="F4" s="5"/>
      <c r="G4" s="7"/>
      <c r="H4" s="5"/>
      <c r="I4" s="6"/>
      <c r="J4" s="5"/>
      <c r="K4" s="6" t="s">
        <v>0</v>
      </c>
      <c r="L4" s="5"/>
    </row>
    <row r="5" spans="1:12" ht="24">
      <c r="A5" s="8"/>
      <c r="B5" s="9" t="s">
        <v>1</v>
      </c>
      <c r="C5" s="10" t="s">
        <v>16</v>
      </c>
      <c r="D5" s="9" t="s">
        <v>17</v>
      </c>
      <c r="E5" s="10" t="s">
        <v>2</v>
      </c>
      <c r="F5" s="9" t="s">
        <v>3</v>
      </c>
      <c r="G5" s="10" t="s">
        <v>4</v>
      </c>
      <c r="H5" s="9" t="s">
        <v>5</v>
      </c>
      <c r="I5" s="10" t="s">
        <v>6</v>
      </c>
      <c r="J5" s="9" t="s">
        <v>19</v>
      </c>
      <c r="K5" s="10" t="s">
        <v>5</v>
      </c>
      <c r="L5" s="11" t="s">
        <v>7</v>
      </c>
    </row>
    <row r="6" spans="1:12" ht="24.75" thickBot="1">
      <c r="A6" s="12"/>
      <c r="B6" s="13" t="s">
        <v>8</v>
      </c>
      <c r="C6" s="14" t="s">
        <v>9</v>
      </c>
      <c r="D6" s="15" t="s">
        <v>9</v>
      </c>
      <c r="E6" s="16" t="s">
        <v>10</v>
      </c>
      <c r="F6" s="13" t="s">
        <v>11</v>
      </c>
      <c r="G6" s="16" t="s">
        <v>12</v>
      </c>
      <c r="H6" s="17"/>
      <c r="I6" s="18"/>
      <c r="J6" s="13" t="s">
        <v>20</v>
      </c>
      <c r="K6" s="18"/>
      <c r="L6" s="19" t="s">
        <v>13</v>
      </c>
    </row>
    <row r="7" spans="1:12" ht="24">
      <c r="A7" s="20" t="s">
        <v>14</v>
      </c>
      <c r="B7" s="21">
        <v>24.5025</v>
      </c>
      <c r="C7" s="22">
        <v>7</v>
      </c>
      <c r="D7" s="23">
        <f>+C7*0.1</f>
        <v>0.7000000000000001</v>
      </c>
      <c r="E7" s="22">
        <v>7.5</v>
      </c>
      <c r="F7" s="24">
        <v>0.25</v>
      </c>
      <c r="G7" s="25">
        <f>+B7+C7+D7+E7+F7</f>
        <v>39.9525</v>
      </c>
      <c r="H7" s="24">
        <f aca="true" t="shared" si="0" ref="H7:H13">+G7*0.07</f>
        <v>2.7966750000000005</v>
      </c>
      <c r="I7" s="25">
        <f aca="true" t="shared" si="1" ref="I7:I13">+G7+H7</f>
        <v>42.749175</v>
      </c>
      <c r="J7" s="24">
        <f aca="true" t="shared" si="2" ref="J7:J12">(L7-I7)/1.07</f>
        <v>5.505443925233644</v>
      </c>
      <c r="K7" s="25">
        <f aca="true" t="shared" si="3" ref="K7:K13">(J7*0.07)</f>
        <v>0.38538107476635514</v>
      </c>
      <c r="L7" s="26">
        <v>48.64</v>
      </c>
    </row>
    <row r="8" spans="1:12" ht="24">
      <c r="A8" s="27" t="s">
        <v>15</v>
      </c>
      <c r="B8" s="28">
        <v>24.0722</v>
      </c>
      <c r="C8" s="29">
        <v>7</v>
      </c>
      <c r="D8" s="30">
        <f>+C8*0.1</f>
        <v>0.7000000000000001</v>
      </c>
      <c r="E8" s="29">
        <v>6.7</v>
      </c>
      <c r="F8" s="30">
        <v>0.25</v>
      </c>
      <c r="G8" s="29">
        <f>+B8+C8+D8+E8+F8</f>
        <v>38.7222</v>
      </c>
      <c r="H8" s="30">
        <f t="shared" si="0"/>
        <v>2.710554</v>
      </c>
      <c r="I8" s="29">
        <f t="shared" si="1"/>
        <v>41.432754</v>
      </c>
      <c r="J8" s="30">
        <f t="shared" si="2"/>
        <v>1.9693887850467255</v>
      </c>
      <c r="K8" s="29">
        <f t="shared" si="3"/>
        <v>0.1378572149532708</v>
      </c>
      <c r="L8" s="49">
        <v>43.54</v>
      </c>
    </row>
    <row r="9" spans="1:12" ht="24">
      <c r="A9" s="31" t="s">
        <v>21</v>
      </c>
      <c r="B9" s="32">
        <v>24.65316419262316</v>
      </c>
      <c r="C9" s="33">
        <v>6.3</v>
      </c>
      <c r="D9" s="34">
        <f>+C9*0.1</f>
        <v>0.63</v>
      </c>
      <c r="E9" s="33">
        <v>2.4</v>
      </c>
      <c r="F9" s="34">
        <v>0.25</v>
      </c>
      <c r="G9" s="33">
        <f>SUM(B9:F9)</f>
        <v>34.23316419262316</v>
      </c>
      <c r="H9" s="34">
        <f t="shared" si="0"/>
        <v>2.396321493483621</v>
      </c>
      <c r="I9" s="33">
        <f t="shared" si="1"/>
        <v>36.629485686106776</v>
      </c>
      <c r="J9" s="34">
        <f t="shared" si="2"/>
        <v>1.878985340087126</v>
      </c>
      <c r="K9" s="33">
        <f t="shared" si="3"/>
        <v>0.13152897380609882</v>
      </c>
      <c r="L9" s="50">
        <v>38.64</v>
      </c>
    </row>
    <row r="10" spans="1:12" ht="24">
      <c r="A10" s="27" t="s">
        <v>18</v>
      </c>
      <c r="B10" s="28">
        <v>24.438808385246315</v>
      </c>
      <c r="C10" s="29">
        <v>6.3</v>
      </c>
      <c r="D10" s="30">
        <f>+C10*0.1</f>
        <v>0.63</v>
      </c>
      <c r="E10" s="29">
        <v>0.1</v>
      </c>
      <c r="F10" s="30">
        <v>0.25</v>
      </c>
      <c r="G10" s="29">
        <f>SUM(B10:F10)</f>
        <v>31.718808385246316</v>
      </c>
      <c r="H10" s="30">
        <f>+G10*0.07</f>
        <v>2.2203165869672423</v>
      </c>
      <c r="I10" s="29">
        <f t="shared" si="1"/>
        <v>33.939124972213556</v>
      </c>
      <c r="J10" s="30">
        <f t="shared" si="2"/>
        <v>2.056892549333126</v>
      </c>
      <c r="K10" s="29">
        <f t="shared" si="3"/>
        <v>0.14398247845331882</v>
      </c>
      <c r="L10" s="49">
        <v>36.14</v>
      </c>
    </row>
    <row r="11" spans="1:12" ht="24">
      <c r="A11" s="31" t="s">
        <v>22</v>
      </c>
      <c r="B11" s="32">
        <v>24.719292557741664</v>
      </c>
      <c r="C11" s="33">
        <v>5.6</v>
      </c>
      <c r="D11" s="34">
        <f>C11*0.1</f>
        <v>0.5599999999999999</v>
      </c>
      <c r="E11" s="33">
        <v>-1.3</v>
      </c>
      <c r="F11" s="34">
        <v>0.25</v>
      </c>
      <c r="G11" s="33">
        <f>SUM(B11:F11)</f>
        <v>29.82929255774166</v>
      </c>
      <c r="H11" s="34">
        <f t="shared" si="0"/>
        <v>2.0880504790419163</v>
      </c>
      <c r="I11" s="33">
        <f t="shared" si="1"/>
        <v>31.917343036783578</v>
      </c>
      <c r="J11" s="34">
        <f t="shared" si="2"/>
        <v>3.105286881510677</v>
      </c>
      <c r="K11" s="33">
        <f t="shared" si="3"/>
        <v>0.2173700817057474</v>
      </c>
      <c r="L11" s="50">
        <v>35.24</v>
      </c>
    </row>
    <row r="12" spans="1:12" ht="24">
      <c r="A12" s="27" t="s">
        <v>29</v>
      </c>
      <c r="B12" s="28">
        <v>24.313375</v>
      </c>
      <c r="C12" s="29">
        <v>1.05</v>
      </c>
      <c r="D12" s="30">
        <f>C12*0.1</f>
        <v>0.10500000000000001</v>
      </c>
      <c r="E12" s="29">
        <v>-13.5</v>
      </c>
      <c r="F12" s="30">
        <v>0.25</v>
      </c>
      <c r="G12" s="29">
        <f>SUM(B12:F12)</f>
        <v>12.218375000000002</v>
      </c>
      <c r="H12" s="30">
        <f t="shared" si="0"/>
        <v>0.8552862500000002</v>
      </c>
      <c r="I12" s="29">
        <f t="shared" si="1"/>
        <v>13.073661250000002</v>
      </c>
      <c r="J12" s="30">
        <f t="shared" si="2"/>
        <v>9.108727803738315</v>
      </c>
      <c r="K12" s="29">
        <f t="shared" si="3"/>
        <v>0.6376109462616821</v>
      </c>
      <c r="L12" s="49">
        <v>22.82</v>
      </c>
    </row>
    <row r="13" spans="1:12" ht="24">
      <c r="A13" s="35" t="s">
        <v>27</v>
      </c>
      <c r="B13" s="36">
        <v>25.298751999999997</v>
      </c>
      <c r="C13" s="37">
        <v>0.005</v>
      </c>
      <c r="D13" s="38">
        <f>+C13*0.1</f>
        <v>0.0005</v>
      </c>
      <c r="E13" s="37">
        <v>1.3</v>
      </c>
      <c r="F13" s="38">
        <v>0.25</v>
      </c>
      <c r="G13" s="37">
        <f>+B13+C13+D13+E13+F13</f>
        <v>26.854251999999995</v>
      </c>
      <c r="H13" s="38">
        <f t="shared" si="0"/>
        <v>1.8797976399999998</v>
      </c>
      <c r="I13" s="37">
        <f t="shared" si="1"/>
        <v>28.734049639999995</v>
      </c>
      <c r="J13" s="38">
        <f>(L13-I13)/1.07</f>
        <v>1.1737853831775733</v>
      </c>
      <c r="K13" s="37">
        <f t="shared" si="3"/>
        <v>0.08216497682243014</v>
      </c>
      <c r="L13" s="51">
        <v>29.99</v>
      </c>
    </row>
    <row r="14" spans="1:12" ht="24">
      <c r="A14" s="27" t="s">
        <v>25</v>
      </c>
      <c r="B14" s="28">
        <v>20.88241968523041</v>
      </c>
      <c r="C14" s="29">
        <f>22.518*0.05</f>
        <v>1.1259000000000001</v>
      </c>
      <c r="D14" s="30">
        <f>+C14*0.1</f>
        <v>0.11259000000000002</v>
      </c>
      <c r="E14" s="29">
        <v>0.06</v>
      </c>
      <c r="F14" s="30">
        <v>0.07</v>
      </c>
      <c r="G14" s="29">
        <f>+B14+C14+D14+E14+F14</f>
        <v>22.25090968523041</v>
      </c>
      <c r="H14" s="30">
        <f>+G14*0.07</f>
        <v>1.5575636779661288</v>
      </c>
      <c r="I14" s="29">
        <f>G14+H14</f>
        <v>23.80847336319654</v>
      </c>
      <c r="J14" s="30"/>
      <c r="K14" s="29"/>
      <c r="L14" s="49"/>
    </row>
    <row r="15" spans="1:12" ht="24">
      <c r="A15" s="31" t="s">
        <v>26</v>
      </c>
      <c r="B15" s="32">
        <v>19.798107896799678</v>
      </c>
      <c r="C15" s="33">
        <f>21.4285*0.05</f>
        <v>1.071425</v>
      </c>
      <c r="D15" s="34">
        <f>+C15*0.1</f>
        <v>0.10714250000000002</v>
      </c>
      <c r="E15" s="33">
        <v>0.06</v>
      </c>
      <c r="F15" s="34">
        <v>0.07</v>
      </c>
      <c r="G15" s="33">
        <f>+B15+C15+D15+E15+F15</f>
        <v>21.106675396799677</v>
      </c>
      <c r="H15" s="34">
        <f>+G15*0.07</f>
        <v>1.4774672777759774</v>
      </c>
      <c r="I15" s="33">
        <f>G15+H15</f>
        <v>22.584142674575656</v>
      </c>
      <c r="J15" s="34"/>
      <c r="K15" s="33"/>
      <c r="L15" s="57" t="s">
        <v>28</v>
      </c>
    </row>
    <row r="16" spans="1:12" ht="24.75" thickBot="1">
      <c r="A16" s="71" t="s">
        <v>23</v>
      </c>
      <c r="B16" s="72">
        <v>10.1999</v>
      </c>
      <c r="C16" s="73">
        <v>2.17</v>
      </c>
      <c r="D16" s="74">
        <f>+C16*0.1</f>
        <v>0.217</v>
      </c>
      <c r="E16" s="73">
        <f>G16-F16-D16-C16-B16</f>
        <v>1.0993999999999993</v>
      </c>
      <c r="F16" s="74">
        <v>0</v>
      </c>
      <c r="G16" s="73">
        <v>13.6863</v>
      </c>
      <c r="H16" s="74">
        <f>(G16*0.07)</f>
        <v>0.958041</v>
      </c>
      <c r="I16" s="73">
        <f>G16+H16</f>
        <v>14.644340999999999</v>
      </c>
      <c r="J16" s="74">
        <v>3.2566</v>
      </c>
      <c r="K16" s="73">
        <f>(J16*0.07)</f>
        <v>0.22796200000000003</v>
      </c>
      <c r="L16" s="76">
        <f>I16+J16+K16</f>
        <v>18.128903</v>
      </c>
    </row>
    <row r="17" spans="1:12" ht="20.25" customHeight="1">
      <c r="A17" s="6"/>
      <c r="B17" s="58"/>
      <c r="C17" s="58"/>
      <c r="D17" s="58"/>
      <c r="E17" s="58"/>
      <c r="F17" s="34"/>
      <c r="G17" s="58"/>
      <c r="H17" s="58"/>
      <c r="I17" s="58"/>
      <c r="J17" s="58"/>
      <c r="K17" s="58"/>
      <c r="L17" s="59"/>
    </row>
    <row r="18" spans="1:12" ht="24">
      <c r="A18" s="5" t="s">
        <v>39</v>
      </c>
      <c r="B18" s="60" t="s">
        <v>40</v>
      </c>
      <c r="C18" s="40">
        <v>30.5451</v>
      </c>
      <c r="D18" s="44" t="s">
        <v>41</v>
      </c>
      <c r="E18" s="5"/>
      <c r="F18" s="61"/>
      <c r="G18" s="39"/>
      <c r="H18" s="42"/>
      <c r="I18" s="34"/>
      <c r="J18" s="62"/>
      <c r="K18" s="41"/>
      <c r="L18" s="34"/>
    </row>
    <row r="19" spans="1:10" ht="24">
      <c r="A19" s="5" t="s">
        <v>42</v>
      </c>
      <c r="B19" s="63" t="s">
        <v>40</v>
      </c>
      <c r="C19" s="64">
        <v>24.28</v>
      </c>
      <c r="D19" s="65" t="s">
        <v>43</v>
      </c>
      <c r="E19" s="66"/>
      <c r="G19" s="46"/>
      <c r="H19" s="45"/>
      <c r="J19" s="46"/>
    </row>
    <row r="20" spans="1:10" ht="24">
      <c r="A20" s="5" t="s">
        <v>44</v>
      </c>
      <c r="B20" s="63" t="s">
        <v>40</v>
      </c>
      <c r="C20" s="43">
        <v>31.36</v>
      </c>
      <c r="D20" s="65" t="s">
        <v>43</v>
      </c>
      <c r="H20" s="45"/>
      <c r="J20" s="46"/>
    </row>
    <row r="21" spans="1:10" ht="24">
      <c r="A21" s="5"/>
      <c r="B21" s="63"/>
      <c r="C21" s="43"/>
      <c r="D21" s="65"/>
      <c r="H21" s="45"/>
      <c r="J21" s="46"/>
    </row>
    <row r="22" spans="1:12" ht="20.25" customHeight="1" thickBot="1">
      <c r="A22" s="5"/>
      <c r="B22" s="5"/>
      <c r="C22" s="5"/>
      <c r="D22" s="5"/>
      <c r="E22" s="5"/>
      <c r="F22" s="39"/>
      <c r="G22" s="40"/>
      <c r="H22" s="40"/>
      <c r="I22" s="7"/>
      <c r="J22" s="41"/>
      <c r="K22" s="42"/>
      <c r="L22" s="43"/>
    </row>
    <row r="23" spans="1:12" ht="24">
      <c r="A23" s="48"/>
      <c r="B23" s="69" t="s">
        <v>37</v>
      </c>
      <c r="C23" s="67" t="s">
        <v>38</v>
      </c>
      <c r="D23" s="68" t="s">
        <v>45</v>
      </c>
      <c r="E23" s="77">
        <v>40513</v>
      </c>
      <c r="F23" s="70">
        <v>40544</v>
      </c>
      <c r="G23" s="52">
        <v>40576</v>
      </c>
      <c r="H23" s="52">
        <v>40603</v>
      </c>
      <c r="I23" s="52">
        <v>40634</v>
      </c>
      <c r="J23" s="52">
        <v>40664</v>
      </c>
      <c r="K23" s="52">
        <v>40695</v>
      </c>
      <c r="L23" s="56" t="s">
        <v>48</v>
      </c>
    </row>
    <row r="24" spans="1:12" ht="24">
      <c r="A24" s="53" t="s">
        <v>30</v>
      </c>
      <c r="B24" s="78">
        <v>1.63</v>
      </c>
      <c r="C24" s="100">
        <v>1.55865797858034</v>
      </c>
      <c r="D24" s="101">
        <v>1.2768858831001213</v>
      </c>
      <c r="E24" s="90">
        <v>1.23728977623003</v>
      </c>
      <c r="F24" s="78">
        <v>1.187916464038821</v>
      </c>
      <c r="G24" s="81">
        <v>1.1803000838978768</v>
      </c>
      <c r="H24" s="81">
        <v>1.2319675585521896</v>
      </c>
      <c r="I24" s="81">
        <v>1.2987867758943972</v>
      </c>
      <c r="J24" s="81">
        <v>1.437417361998415</v>
      </c>
      <c r="K24" s="81">
        <v>1.4049806625743897</v>
      </c>
      <c r="L24" s="93">
        <v>1.0752379150728557</v>
      </c>
    </row>
    <row r="25" spans="1:12" ht="24.75" thickBot="1">
      <c r="A25" s="54" t="s">
        <v>31</v>
      </c>
      <c r="B25" s="99"/>
      <c r="C25" s="87"/>
      <c r="D25" s="89"/>
      <c r="E25" s="91"/>
      <c r="F25" s="79"/>
      <c r="G25" s="82"/>
      <c r="H25" s="82"/>
      <c r="I25" s="82"/>
      <c r="J25" s="82"/>
      <c r="K25" s="82"/>
      <c r="L25" s="94"/>
    </row>
    <row r="26" spans="1:12" ht="24">
      <c r="A26" s="84" t="s">
        <v>33</v>
      </c>
      <c r="B26" s="80">
        <v>0.85</v>
      </c>
      <c r="C26" s="86">
        <v>1.1100870297709002</v>
      </c>
      <c r="D26" s="88">
        <v>1.557111577787619</v>
      </c>
      <c r="E26" s="92">
        <v>1.0928164936724332</v>
      </c>
      <c r="F26" s="80">
        <v>1.5532290451323854</v>
      </c>
      <c r="G26" s="83">
        <v>1.416284448963029</v>
      </c>
      <c r="H26" s="83">
        <v>1.7159401219067145</v>
      </c>
      <c r="I26" s="83">
        <v>1.43585564159774</v>
      </c>
      <c r="J26" s="83">
        <v>1.6422125806345524</v>
      </c>
      <c r="K26" s="83">
        <v>1.5685622438085445</v>
      </c>
      <c r="L26" s="95">
        <v>1.5414085215201216</v>
      </c>
    </row>
    <row r="27" spans="1:12" ht="24.75" thickBot="1">
      <c r="A27" s="85"/>
      <c r="B27" s="79"/>
      <c r="C27" s="87"/>
      <c r="D27" s="89"/>
      <c r="E27" s="91"/>
      <c r="F27" s="79"/>
      <c r="G27" s="82"/>
      <c r="H27" s="82"/>
      <c r="I27" s="82"/>
      <c r="J27" s="82"/>
      <c r="K27" s="82"/>
      <c r="L27" s="94"/>
    </row>
    <row r="28" spans="1:10" ht="18" customHeight="1">
      <c r="A28" s="1"/>
      <c r="B28" s="47"/>
      <c r="C28" s="43"/>
      <c r="D28" s="44"/>
      <c r="H28" s="45"/>
      <c r="J28" s="46"/>
    </row>
    <row r="29" ht="24">
      <c r="A29" s="4" t="s">
        <v>32</v>
      </c>
    </row>
    <row r="30" ht="24">
      <c r="A30" s="4" t="s">
        <v>36</v>
      </c>
    </row>
    <row r="31" spans="1:4" ht="27" customHeight="1">
      <c r="A31" s="4" t="s">
        <v>46</v>
      </c>
      <c r="C31" s="75">
        <v>1.0971</v>
      </c>
      <c r="D31" s="4" t="s">
        <v>47</v>
      </c>
    </row>
    <row r="32" s="55" customFormat="1" ht="27" customHeight="1">
      <c r="A32" s="55" t="s">
        <v>34</v>
      </c>
    </row>
    <row r="33" s="55" customFormat="1" ht="29.25" customHeight="1">
      <c r="A33" s="55" t="s">
        <v>35</v>
      </c>
    </row>
    <row r="34" s="55" customFormat="1" ht="24"/>
  </sheetData>
  <sheetProtection/>
  <mergeCells count="26">
    <mergeCell ref="L24:L25"/>
    <mergeCell ref="L26:L27"/>
    <mergeCell ref="A1:L1"/>
    <mergeCell ref="A3:K3"/>
    <mergeCell ref="A2:K2"/>
    <mergeCell ref="B24:B25"/>
    <mergeCell ref="C24:C25"/>
    <mergeCell ref="D24:D25"/>
    <mergeCell ref="G24:G25"/>
    <mergeCell ref="I24:I25"/>
    <mergeCell ref="K24:K25"/>
    <mergeCell ref="A26:A27"/>
    <mergeCell ref="B26:B27"/>
    <mergeCell ref="C26:C27"/>
    <mergeCell ref="D26:D27"/>
    <mergeCell ref="I26:I27"/>
    <mergeCell ref="G26:G27"/>
    <mergeCell ref="K26:K27"/>
    <mergeCell ref="E24:E25"/>
    <mergeCell ref="E26:E27"/>
    <mergeCell ref="F24:F25"/>
    <mergeCell ref="F26:F27"/>
    <mergeCell ref="H24:H25"/>
    <mergeCell ref="H26:H27"/>
    <mergeCell ref="J24:J25"/>
    <mergeCell ref="J26:J27"/>
  </mergeCells>
  <printOptions horizontalCentered="1"/>
  <pageMargins left="0.24" right="0.26" top="0.35" bottom="0.23" header="0.22" footer="0.26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 </cp:lastModifiedBy>
  <cp:lastPrinted>2011-07-12T00:45:31Z</cp:lastPrinted>
  <dcterms:created xsi:type="dcterms:W3CDTF">2003-09-02T04:05:44Z</dcterms:created>
  <dcterms:modified xsi:type="dcterms:W3CDTF">2011-07-13T02:54:10Z</dcterms:modified>
  <cp:category/>
  <cp:version/>
  <cp:contentType/>
  <cp:contentStatus/>
</cp:coreProperties>
</file>